
<file path=[Content_Types].xml><?xml version="1.0" encoding="utf-8"?>
<Types xmlns="http://schemas.openxmlformats.org/package/2006/content-types">
  <Default Extension="png" ContentType="image/png"/>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Override PartName="/xl/drawings/drawing9.xml" ContentType="application/vnd.openxmlformats-officedocument.drawingml.chartshapes+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drawings/drawing11.xml" ContentType="application/vnd.openxmlformats-officedocument.drawingml.chartshapes+xml"/>
  <Override PartName="/xl/charts/chart16.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drawings/drawing10.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5480" windowHeight="10848"/>
  </bookViews>
  <sheets>
    <sheet name="VOORKENNIS" sheetId="1" r:id="rId1"/>
    <sheet name="KANSBEREKENING" sheetId="3" r:id="rId2"/>
    <sheet name="QUANTUM PUT" sheetId="4" r:id="rId3"/>
    <sheet name="SUPERPOSITIE" sheetId="5" r:id="rId4"/>
  </sheets>
  <definedNames>
    <definedName name="solver_adj" localSheetId="2" hidden="1">'QUANTUM PUT'!$P$325</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'QUANTUM PUT'!$T$324</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2</definedName>
    <definedName name="solver_val" localSheetId="2" hidden="1">0</definedName>
  </definedNames>
  <calcPr calcId="125725"/>
</workbook>
</file>

<file path=xl/calcChain.xml><?xml version="1.0" encoding="utf-8"?>
<calcChain xmlns="http://schemas.openxmlformats.org/spreadsheetml/2006/main">
  <c r="S324" i="4"/>
  <c r="O377"/>
  <c r="O327"/>
  <c r="F92" i="3" l="1"/>
  <c r="G93"/>
  <c r="H94"/>
  <c r="I95"/>
  <c r="J96"/>
  <c r="K97"/>
  <c r="I467" i="4"/>
  <c r="C461"/>
  <c r="F461" s="1"/>
  <c r="M470" s="1"/>
  <c r="C434"/>
  <c r="D434" s="1"/>
  <c r="B435"/>
  <c r="B436" s="1"/>
  <c r="C435" l="1"/>
  <c r="D435" s="1"/>
  <c r="P476"/>
  <c r="R475" s="1"/>
  <c r="R476" s="1"/>
  <c r="L461"/>
  <c r="L460" s="1"/>
  <c r="G461"/>
  <c r="M469" s="1"/>
  <c r="I466"/>
  <c r="J466" s="1"/>
  <c r="C436"/>
  <c r="B437"/>
  <c r="C437" s="1"/>
  <c r="D461"/>
  <c r="E434"/>
  <c r="H464"/>
  <c r="B377"/>
  <c r="D377" s="1"/>
  <c r="B327"/>
  <c r="D327" s="1"/>
  <c r="A328"/>
  <c r="K104" i="3"/>
  <c r="J104"/>
  <c r="I104"/>
  <c r="H104"/>
  <c r="G104"/>
  <c r="F104"/>
  <c r="D102"/>
  <c r="D101"/>
  <c r="D100"/>
  <c r="D99"/>
  <c r="D98"/>
  <c r="K98"/>
  <c r="K99" s="1"/>
  <c r="K100" s="1"/>
  <c r="K101" s="1"/>
  <c r="K102" s="1"/>
  <c r="D97"/>
  <c r="J97"/>
  <c r="J98" s="1"/>
  <c r="J99" s="1"/>
  <c r="J100" s="1"/>
  <c r="J101" s="1"/>
  <c r="D96"/>
  <c r="I96"/>
  <c r="I97" s="1"/>
  <c r="I98" s="1"/>
  <c r="I99" s="1"/>
  <c r="I100" s="1"/>
  <c r="D95"/>
  <c r="H95"/>
  <c r="H96" s="1"/>
  <c r="H97" s="1"/>
  <c r="H98" s="1"/>
  <c r="H99" s="1"/>
  <c r="D94"/>
  <c r="G94"/>
  <c r="G95" s="1"/>
  <c r="G96" s="1"/>
  <c r="G97" s="1"/>
  <c r="G98" s="1"/>
  <c r="D93"/>
  <c r="B93"/>
  <c r="B94" s="1"/>
  <c r="B95" s="1"/>
  <c r="B96" s="1"/>
  <c r="B97" s="1"/>
  <c r="B98" s="1"/>
  <c r="B99" s="1"/>
  <c r="B100" s="1"/>
  <c r="B101" s="1"/>
  <c r="B102" s="1"/>
  <c r="F93"/>
  <c r="F94" s="1"/>
  <c r="F95" s="1"/>
  <c r="F96" s="1"/>
  <c r="F97" s="1"/>
  <c r="D92"/>
  <c r="P34"/>
  <c r="P33"/>
  <c r="P32"/>
  <c r="P31"/>
  <c r="P30"/>
  <c r="P29"/>
  <c r="M35"/>
  <c r="M36" s="1"/>
  <c r="AT304"/>
  <c r="T332"/>
  <c r="T358" s="1"/>
  <c r="S332"/>
  <c r="S358" s="1"/>
  <c r="R332"/>
  <c r="R358" s="1"/>
  <c r="Q332"/>
  <c r="Q358" s="1"/>
  <c r="P332"/>
  <c r="P358" s="1"/>
  <c r="O332"/>
  <c r="N332"/>
  <c r="M332"/>
  <c r="L332"/>
  <c r="K332"/>
  <c r="J332"/>
  <c r="I332"/>
  <c r="N305"/>
  <c r="N391" s="1"/>
  <c r="M305"/>
  <c r="L305"/>
  <c r="L391" s="1"/>
  <c r="K305"/>
  <c r="K391" s="1"/>
  <c r="J305"/>
  <c r="J391" s="1"/>
  <c r="I305"/>
  <c r="I391" s="1"/>
  <c r="U304"/>
  <c r="V304" s="1"/>
  <c r="W304" s="1"/>
  <c r="X304" s="1"/>
  <c r="Y304" s="1"/>
  <c r="Z304" s="1"/>
  <c r="E520"/>
  <c r="E519"/>
  <c r="E518"/>
  <c r="E517"/>
  <c r="E516"/>
  <c r="E515"/>
  <c r="E514"/>
  <c r="E513"/>
  <c r="E512"/>
  <c r="E511"/>
  <c r="E510"/>
  <c r="E509"/>
  <c r="E508"/>
  <c r="E507"/>
  <c r="E506"/>
  <c r="E505"/>
  <c r="E504"/>
  <c r="E503"/>
  <c r="E502"/>
  <c r="E501"/>
  <c r="E500"/>
  <c r="E499"/>
  <c r="E498"/>
  <c r="E497"/>
  <c r="E496"/>
  <c r="E495"/>
  <c r="E494"/>
  <c r="E493"/>
  <c r="E492"/>
  <c r="E491"/>
  <c r="E490"/>
  <c r="E489"/>
  <c r="E488"/>
  <c r="E487"/>
  <c r="E486"/>
  <c r="E485"/>
  <c r="E484"/>
  <c r="E483"/>
  <c r="E482"/>
  <c r="E481"/>
  <c r="E480"/>
  <c r="E479"/>
  <c r="E478"/>
  <c r="E477"/>
  <c r="E476"/>
  <c r="E475"/>
  <c r="E474"/>
  <c r="E473"/>
  <c r="E472"/>
  <c r="E471"/>
  <c r="E470"/>
  <c r="E469"/>
  <c r="E468"/>
  <c r="E467"/>
  <c r="E466"/>
  <c r="E465"/>
  <c r="E464"/>
  <c r="E463"/>
  <c r="E462"/>
  <c r="E461"/>
  <c r="E460"/>
  <c r="E459"/>
  <c r="E458"/>
  <c r="E457"/>
  <c r="E456"/>
  <c r="E455"/>
  <c r="E454"/>
  <c r="E453"/>
  <c r="E452"/>
  <c r="E451"/>
  <c r="E450"/>
  <c r="E449"/>
  <c r="E448"/>
  <c r="E447"/>
  <c r="E446"/>
  <c r="E445"/>
  <c r="E444"/>
  <c r="E443"/>
  <c r="E442"/>
  <c r="E441"/>
  <c r="E440"/>
  <c r="E439"/>
  <c r="E438"/>
  <c r="E437"/>
  <c r="E436"/>
  <c r="E435"/>
  <c r="E434"/>
  <c r="E433"/>
  <c r="E432"/>
  <c r="E431"/>
  <c r="E430"/>
  <c r="E429"/>
  <c r="E428"/>
  <c r="E427"/>
  <c r="E426"/>
  <c r="E425"/>
  <c r="E424"/>
  <c r="E423"/>
  <c r="E422"/>
  <c r="E421"/>
  <c r="E420"/>
  <c r="E419"/>
  <c r="E418"/>
  <c r="E417"/>
  <c r="E416"/>
  <c r="E415"/>
  <c r="E414"/>
  <c r="E413"/>
  <c r="E412"/>
  <c r="E411"/>
  <c r="E410"/>
  <c r="E409"/>
  <c r="E408"/>
  <c r="E407"/>
  <c r="E406"/>
  <c r="E405"/>
  <c r="E404"/>
  <c r="E403"/>
  <c r="E402"/>
  <c r="E401"/>
  <c r="E400"/>
  <c r="E399"/>
  <c r="E398"/>
  <c r="E397"/>
  <c r="E396"/>
  <c r="E395"/>
  <c r="E394"/>
  <c r="E393"/>
  <c r="E392"/>
  <c r="E391"/>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31"/>
  <c r="E330"/>
  <c r="E329"/>
  <c r="E328"/>
  <c r="E327"/>
  <c r="E326"/>
  <c r="E325"/>
  <c r="E324"/>
  <c r="E323"/>
  <c r="E322"/>
  <c r="E321"/>
  <c r="E320"/>
  <c r="E319"/>
  <c r="E318"/>
  <c r="E317"/>
  <c r="E316"/>
  <c r="E315"/>
  <c r="E314"/>
  <c r="E313"/>
  <c r="E312"/>
  <c r="E311"/>
  <c r="E310"/>
  <c r="E309"/>
  <c r="E308"/>
  <c r="E307"/>
  <c r="E306"/>
  <c r="E305"/>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I285"/>
  <c r="I284"/>
  <c r="I283"/>
  <c r="I282"/>
  <c r="I281"/>
  <c r="I280"/>
  <c r="O279"/>
  <c r="N279"/>
  <c r="M279"/>
  <c r="L279"/>
  <c r="K279"/>
  <c r="J279"/>
  <c r="C255"/>
  <c r="C257"/>
  <c r="D253"/>
  <c r="F253" s="1"/>
  <c r="D252"/>
  <c r="F252" s="1"/>
  <c r="D251"/>
  <c r="F251" s="1"/>
  <c r="D250"/>
  <c r="D249"/>
  <c r="F249" s="1"/>
  <c r="D248"/>
  <c r="J248" s="1"/>
  <c r="B328" i="4" l="1"/>
  <c r="D328" s="1"/>
  <c r="G328" s="1"/>
  <c r="O328"/>
  <c r="E435"/>
  <c r="B438"/>
  <c r="C438" s="1"/>
  <c r="D464"/>
  <c r="D472" s="1"/>
  <c r="D469"/>
  <c r="D470"/>
  <c r="K464"/>
  <c r="K463" s="1"/>
  <c r="N472"/>
  <c r="N473" s="1"/>
  <c r="D436"/>
  <c r="E436"/>
  <c r="D437"/>
  <c r="E437"/>
  <c r="D466"/>
  <c r="N281" i="3"/>
  <c r="A329" i="4"/>
  <c r="O329" s="1"/>
  <c r="C327"/>
  <c r="C377"/>
  <c r="G327"/>
  <c r="G377"/>
  <c r="J283" i="3"/>
  <c r="J292" s="1"/>
  <c r="K284"/>
  <c r="L358"/>
  <c r="P35"/>
  <c r="M282"/>
  <c r="K285"/>
  <c r="L283"/>
  <c r="J284"/>
  <c r="J293" s="1"/>
  <c r="T313"/>
  <c r="J358"/>
  <c r="N285"/>
  <c r="M285"/>
  <c r="K358"/>
  <c r="P313"/>
  <c r="U313"/>
  <c r="K283"/>
  <c r="J282"/>
  <c r="J291" s="1"/>
  <c r="M281"/>
  <c r="S313"/>
  <c r="I333"/>
  <c r="J333" s="1"/>
  <c r="K333" s="1"/>
  <c r="L333" s="1"/>
  <c r="M333" s="1"/>
  <c r="N333" s="1"/>
  <c r="K280"/>
  <c r="L285"/>
  <c r="K281"/>
  <c r="M310"/>
  <c r="L281"/>
  <c r="O313"/>
  <c r="I358"/>
  <c r="O283"/>
  <c r="J285"/>
  <c r="J294" s="1"/>
  <c r="N313"/>
  <c r="N283"/>
  <c r="J281"/>
  <c r="J290" s="1"/>
  <c r="L284"/>
  <c r="P310"/>
  <c r="K313"/>
  <c r="M313"/>
  <c r="M358"/>
  <c r="N358"/>
  <c r="M391"/>
  <c r="N29"/>
  <c r="N33"/>
  <c r="N34"/>
  <c r="N32"/>
  <c r="N31"/>
  <c r="N30"/>
  <c r="L248"/>
  <c r="O248" s="1"/>
  <c r="K248"/>
  <c r="N248" s="1"/>
  <c r="M248"/>
  <c r="P248" s="1"/>
  <c r="L280"/>
  <c r="O310"/>
  <c r="J280"/>
  <c r="F248"/>
  <c r="L282"/>
  <c r="S310"/>
  <c r="R313"/>
  <c r="U332"/>
  <c r="O358"/>
  <c r="J249"/>
  <c r="J250" s="1"/>
  <c r="N310"/>
  <c r="L310"/>
  <c r="K282"/>
  <c r="O284"/>
  <c r="Z313"/>
  <c r="N280"/>
  <c r="N284"/>
  <c r="J310"/>
  <c r="R310"/>
  <c r="Q313"/>
  <c r="F250"/>
  <c r="N282"/>
  <c r="T310"/>
  <c r="O280"/>
  <c r="M283"/>
  <c r="K310"/>
  <c r="M280"/>
  <c r="O281"/>
  <c r="M284"/>
  <c r="O285"/>
  <c r="Q310"/>
  <c r="Z332"/>
  <c r="X313"/>
  <c r="Y332"/>
  <c r="X332"/>
  <c r="O282"/>
  <c r="L313"/>
  <c r="W332"/>
  <c r="V332"/>
  <c r="Y313"/>
  <c r="W313"/>
  <c r="V313"/>
  <c r="C328" i="4" l="1"/>
  <c r="I328" s="1"/>
  <c r="E327"/>
  <c r="P327"/>
  <c r="S327"/>
  <c r="E377"/>
  <c r="P377"/>
  <c r="S377"/>
  <c r="B439"/>
  <c r="C439" s="1"/>
  <c r="D467"/>
  <c r="D473"/>
  <c r="D438"/>
  <c r="E438"/>
  <c r="K327"/>
  <c r="K328" s="1"/>
  <c r="F377"/>
  <c r="H377" s="1"/>
  <c r="I377"/>
  <c r="B329"/>
  <c r="A330"/>
  <c r="O330" s="1"/>
  <c r="I327"/>
  <c r="M327" s="1"/>
  <c r="F327"/>
  <c r="J298" i="3"/>
  <c r="J297"/>
  <c r="J295"/>
  <c r="AK358"/>
  <c r="J296"/>
  <c r="N35"/>
  <c r="N37" s="1"/>
  <c r="U358"/>
  <c r="U359"/>
  <c r="V358"/>
  <c r="V359"/>
  <c r="Z358"/>
  <c r="Z359"/>
  <c r="AR310"/>
  <c r="Q311" s="1"/>
  <c r="W359"/>
  <c r="W358"/>
  <c r="Y358"/>
  <c r="Y359"/>
  <c r="J287"/>
  <c r="J288"/>
  <c r="J289"/>
  <c r="K250"/>
  <c r="L250"/>
  <c r="M250"/>
  <c r="J251"/>
  <c r="X358"/>
  <c r="X359"/>
  <c r="M249"/>
  <c r="P249" s="1"/>
  <c r="K249"/>
  <c r="N249" s="1"/>
  <c r="L249"/>
  <c r="O249" s="1"/>
  <c r="AR313"/>
  <c r="L314" s="1"/>
  <c r="F255"/>
  <c r="S328" i="4" l="1"/>
  <c r="T328" s="1"/>
  <c r="F328"/>
  <c r="H328" s="1"/>
  <c r="E328"/>
  <c r="P328"/>
  <c r="B440"/>
  <c r="C440" s="1"/>
  <c r="D439"/>
  <c r="E439"/>
  <c r="M328"/>
  <c r="J327"/>
  <c r="A331"/>
  <c r="O331" s="1"/>
  <c r="B330"/>
  <c r="D329"/>
  <c r="G329" s="1"/>
  <c r="K329" s="1"/>
  <c r="C329"/>
  <c r="H327"/>
  <c r="L327" s="1"/>
  <c r="K311" i="3"/>
  <c r="K392" s="1"/>
  <c r="R311"/>
  <c r="R392" s="1"/>
  <c r="AH358"/>
  <c r="L362" s="1"/>
  <c r="X314"/>
  <c r="X393" s="1"/>
  <c r="Q314"/>
  <c r="Q360" s="1"/>
  <c r="R314"/>
  <c r="R360" s="1"/>
  <c r="Z314"/>
  <c r="Z393" s="1"/>
  <c r="V314"/>
  <c r="V393" s="1"/>
  <c r="O250"/>
  <c r="Q392"/>
  <c r="Q359"/>
  <c r="L393"/>
  <c r="L360"/>
  <c r="G250"/>
  <c r="G251"/>
  <c r="G249"/>
  <c r="G252"/>
  <c r="G253"/>
  <c r="G248"/>
  <c r="J311"/>
  <c r="N250"/>
  <c r="P250"/>
  <c r="O311"/>
  <c r="K251"/>
  <c r="N251" s="1"/>
  <c r="J252"/>
  <c r="L251"/>
  <c r="O251" s="1"/>
  <c r="M251"/>
  <c r="P251" s="1"/>
  <c r="L311"/>
  <c r="P311"/>
  <c r="AR311"/>
  <c r="S311"/>
  <c r="M311"/>
  <c r="U314"/>
  <c r="O314"/>
  <c r="M314"/>
  <c r="P314"/>
  <c r="K314"/>
  <c r="T314"/>
  <c r="N314"/>
  <c r="S314"/>
  <c r="T311"/>
  <c r="N311"/>
  <c r="W314"/>
  <c r="Y314"/>
  <c r="J328" i="4" l="1"/>
  <c r="L328"/>
  <c r="P329"/>
  <c r="S329"/>
  <c r="T329" s="1"/>
  <c r="B441"/>
  <c r="C441" s="1"/>
  <c r="E440"/>
  <c r="D440"/>
  <c r="E329"/>
  <c r="F329"/>
  <c r="I329"/>
  <c r="M329" s="1"/>
  <c r="D330"/>
  <c r="G330" s="1"/>
  <c r="C330"/>
  <c r="A332"/>
  <c r="O332" s="1"/>
  <c r="B331"/>
  <c r="R393" i="3"/>
  <c r="K359"/>
  <c r="R359"/>
  <c r="Q393"/>
  <c r="Z360"/>
  <c r="N362"/>
  <c r="M362"/>
  <c r="K362"/>
  <c r="J362"/>
  <c r="I362"/>
  <c r="V360"/>
  <c r="X360"/>
  <c r="T392"/>
  <c r="T359"/>
  <c r="O393"/>
  <c r="O360"/>
  <c r="Y393"/>
  <c r="Y360"/>
  <c r="K393"/>
  <c r="K360"/>
  <c r="K335"/>
  <c r="L335" s="1"/>
  <c r="M335" s="1"/>
  <c r="N335" s="1"/>
  <c r="O335" s="1"/>
  <c r="P335" s="1"/>
  <c r="Q335" s="1"/>
  <c r="R335" s="1"/>
  <c r="S335" s="1"/>
  <c r="T335" s="1"/>
  <c r="U335" s="1"/>
  <c r="V335" s="1"/>
  <c r="W335" s="1"/>
  <c r="X335" s="1"/>
  <c r="Y335" s="1"/>
  <c r="Z335" s="1"/>
  <c r="AR314"/>
  <c r="P359"/>
  <c r="P392"/>
  <c r="K252"/>
  <c r="N252" s="1"/>
  <c r="L252"/>
  <c r="O252" s="1"/>
  <c r="M252"/>
  <c r="P252" s="1"/>
  <c r="J253"/>
  <c r="M393"/>
  <c r="M360"/>
  <c r="T393"/>
  <c r="T360"/>
  <c r="O392"/>
  <c r="O359"/>
  <c r="N392"/>
  <c r="N359"/>
  <c r="W393"/>
  <c r="W360"/>
  <c r="N393"/>
  <c r="N360"/>
  <c r="S359"/>
  <c r="S392"/>
  <c r="U393"/>
  <c r="U360"/>
  <c r="J359"/>
  <c r="J392"/>
  <c r="J334"/>
  <c r="K334" s="1"/>
  <c r="L334" s="1"/>
  <c r="M334" s="1"/>
  <c r="N334" s="1"/>
  <c r="O334" s="1"/>
  <c r="P334" s="1"/>
  <c r="Q334" s="1"/>
  <c r="R334" s="1"/>
  <c r="S334" s="1"/>
  <c r="T334" s="1"/>
  <c r="P360"/>
  <c r="P393"/>
  <c r="S393"/>
  <c r="S360"/>
  <c r="M392"/>
  <c r="M359"/>
  <c r="L392"/>
  <c r="L359"/>
  <c r="G255"/>
  <c r="G256" s="1"/>
  <c r="G257" s="1"/>
  <c r="J329" i="4" l="1"/>
  <c r="P330"/>
  <c r="S330"/>
  <c r="T330" s="1"/>
  <c r="B442"/>
  <c r="C442" s="1"/>
  <c r="E441"/>
  <c r="D441"/>
  <c r="E330"/>
  <c r="H329"/>
  <c r="L329" s="1"/>
  <c r="C331"/>
  <c r="D331"/>
  <c r="G331" s="1"/>
  <c r="A333"/>
  <c r="O333" s="1"/>
  <c r="B332"/>
  <c r="F330"/>
  <c r="I330"/>
  <c r="M330" s="1"/>
  <c r="K330"/>
  <c r="AH362" i="3"/>
  <c r="R367" s="1"/>
  <c r="AH360"/>
  <c r="N364" s="1"/>
  <c r="AK359"/>
  <c r="AH359"/>
  <c r="M253"/>
  <c r="P253" s="1"/>
  <c r="K253"/>
  <c r="N253" s="1"/>
  <c r="L253"/>
  <c r="O253" s="1"/>
  <c r="AK360"/>
  <c r="J330" i="4" l="1"/>
  <c r="P331"/>
  <c r="S331"/>
  <c r="T331" s="1"/>
  <c r="B443"/>
  <c r="C443" s="1"/>
  <c r="D442"/>
  <c r="E442"/>
  <c r="K331"/>
  <c r="E331"/>
  <c r="C332"/>
  <c r="D332"/>
  <c r="G332" s="1"/>
  <c r="F331"/>
  <c r="I331"/>
  <c r="M331" s="1"/>
  <c r="H330"/>
  <c r="L330" s="1"/>
  <c r="A334"/>
  <c r="O334" s="1"/>
  <c r="B333"/>
  <c r="R368" i="3"/>
  <c r="H367"/>
  <c r="AF369"/>
  <c r="AB369"/>
  <c r="AD369"/>
  <c r="W367"/>
  <c r="T368"/>
  <c r="Q366"/>
  <c r="AB368"/>
  <c r="Y369"/>
  <c r="P367"/>
  <c r="V364"/>
  <c r="AA368"/>
  <c r="X368"/>
  <c r="M368"/>
  <c r="P368"/>
  <c r="I369"/>
  <c r="V368"/>
  <c r="T369"/>
  <c r="O368"/>
  <c r="U367"/>
  <c r="AE369"/>
  <c r="AH366"/>
  <c r="S367"/>
  <c r="Y367"/>
  <c r="O369"/>
  <c r="AS332"/>
  <c r="AT332" s="1"/>
  <c r="S368"/>
  <c r="W368"/>
  <c r="AH365"/>
  <c r="V367"/>
  <c r="T366"/>
  <c r="K366"/>
  <c r="H366"/>
  <c r="Z369"/>
  <c r="I367"/>
  <c r="X367"/>
  <c r="S369"/>
  <c r="U369"/>
  <c r="V369"/>
  <c r="O366"/>
  <c r="AD368"/>
  <c r="J368"/>
  <c r="M369"/>
  <c r="N368"/>
  <c r="Z367"/>
  <c r="N366"/>
  <c r="R369"/>
  <c r="M366"/>
  <c r="AA369"/>
  <c r="Q367"/>
  <c r="P366"/>
  <c r="J367"/>
  <c r="J366"/>
  <c r="X369"/>
  <c r="J369"/>
  <c r="T367"/>
  <c r="L366"/>
  <c r="L369"/>
  <c r="I366"/>
  <c r="U368"/>
  <c r="N369"/>
  <c r="H368"/>
  <c r="L368"/>
  <c r="Z368"/>
  <c r="M367"/>
  <c r="R366"/>
  <c r="Y368"/>
  <c r="AP332"/>
  <c r="AQ332" s="1"/>
  <c r="AC369"/>
  <c r="N367"/>
  <c r="O367"/>
  <c r="K368"/>
  <c r="W369"/>
  <c r="L367"/>
  <c r="AE368"/>
  <c r="H369"/>
  <c r="K367"/>
  <c r="I368"/>
  <c r="AC368"/>
  <c r="K369"/>
  <c r="P369"/>
  <c r="Q368"/>
  <c r="AF368"/>
  <c r="Q369"/>
  <c r="S366"/>
  <c r="K364"/>
  <c r="Z364"/>
  <c r="Q364"/>
  <c r="M364"/>
  <c r="X364"/>
  <c r="T364"/>
  <c r="L364"/>
  <c r="S364"/>
  <c r="P364"/>
  <c r="U364"/>
  <c r="R364"/>
  <c r="W364"/>
  <c r="O364"/>
  <c r="Y364"/>
  <c r="M363"/>
  <c r="Q363"/>
  <c r="P363"/>
  <c r="S363"/>
  <c r="R363"/>
  <c r="T363"/>
  <c r="K363"/>
  <c r="J363"/>
  <c r="L363"/>
  <c r="N363"/>
  <c r="O363"/>
  <c r="J331" i="4" l="1"/>
  <c r="P332"/>
  <c r="S332"/>
  <c r="T332" s="1"/>
  <c r="B444"/>
  <c r="C444" s="1"/>
  <c r="D443"/>
  <c r="E443"/>
  <c r="K332"/>
  <c r="E332"/>
  <c r="H331"/>
  <c r="L331" s="1"/>
  <c r="D333"/>
  <c r="G333" s="1"/>
  <c r="C333"/>
  <c r="A335"/>
  <c r="O335" s="1"/>
  <c r="B334"/>
  <c r="I332"/>
  <c r="M332" s="1"/>
  <c r="F332"/>
  <c r="AH364" i="3"/>
  <c r="BE332" s="1"/>
  <c r="BF332" s="1"/>
  <c r="AH363"/>
  <c r="J332" i="4" l="1"/>
  <c r="P333"/>
  <c r="S333"/>
  <c r="T333" s="1"/>
  <c r="B445"/>
  <c r="C445" s="1"/>
  <c r="D444"/>
  <c r="E444"/>
  <c r="K333"/>
  <c r="E333"/>
  <c r="A336"/>
  <c r="O336" s="1"/>
  <c r="B335"/>
  <c r="C334"/>
  <c r="D334"/>
  <c r="G334" s="1"/>
  <c r="I333"/>
  <c r="M333" s="1"/>
  <c r="F333"/>
  <c r="H332"/>
  <c r="L332" s="1"/>
  <c r="AI364" i="3"/>
  <c r="BB332"/>
  <c r="BC332" s="1"/>
  <c r="AY332"/>
  <c r="AZ332" s="1"/>
  <c r="AV332"/>
  <c r="AW332" s="1"/>
  <c r="AI363"/>
  <c r="J333" i="4" l="1"/>
  <c r="P334"/>
  <c r="S334"/>
  <c r="T334" s="1"/>
  <c r="E334"/>
  <c r="B446"/>
  <c r="C446" s="1"/>
  <c r="E445"/>
  <c r="D445"/>
  <c r="K334"/>
  <c r="H333"/>
  <c r="L333" s="1"/>
  <c r="I334"/>
  <c r="M334" s="1"/>
  <c r="F334"/>
  <c r="A337"/>
  <c r="O337" s="1"/>
  <c r="B336"/>
  <c r="C335"/>
  <c r="D335"/>
  <c r="G335" s="1"/>
  <c r="J334" l="1"/>
  <c r="P335"/>
  <c r="S335"/>
  <c r="T335" s="1"/>
  <c r="E335"/>
  <c r="B447"/>
  <c r="C447" s="1"/>
  <c r="D446"/>
  <c r="E446"/>
  <c r="H334"/>
  <c r="L334" s="1"/>
  <c r="K335"/>
  <c r="A338"/>
  <c r="O338" s="1"/>
  <c r="B337"/>
  <c r="F335"/>
  <c r="I335"/>
  <c r="M335" s="1"/>
  <c r="C336"/>
  <c r="D336"/>
  <c r="G336" s="1"/>
  <c r="J335" l="1"/>
  <c r="P336"/>
  <c r="S336"/>
  <c r="T336" s="1"/>
  <c r="B448"/>
  <c r="C448" s="1"/>
  <c r="D447"/>
  <c r="E447"/>
  <c r="E336"/>
  <c r="A339"/>
  <c r="O339" s="1"/>
  <c r="B338"/>
  <c r="K336"/>
  <c r="I336"/>
  <c r="M336" s="1"/>
  <c r="F336"/>
  <c r="C337"/>
  <c r="D337"/>
  <c r="G337" s="1"/>
  <c r="H335"/>
  <c r="L335" s="1"/>
  <c r="J336" l="1"/>
  <c r="P337"/>
  <c r="S337"/>
  <c r="T337" s="1"/>
  <c r="B449"/>
  <c r="C449" s="1"/>
  <c r="D448"/>
  <c r="E448"/>
  <c r="E337"/>
  <c r="F337"/>
  <c r="I337"/>
  <c r="M337" s="1"/>
  <c r="A340"/>
  <c r="O340" s="1"/>
  <c r="B339"/>
  <c r="H336"/>
  <c r="L336" s="1"/>
  <c r="D338"/>
  <c r="G338" s="1"/>
  <c r="C338"/>
  <c r="K337"/>
  <c r="J337" l="1"/>
  <c r="P338"/>
  <c r="S338"/>
  <c r="T338" s="1"/>
  <c r="B450"/>
  <c r="C450" s="1"/>
  <c r="E449"/>
  <c r="D449"/>
  <c r="K338"/>
  <c r="E338"/>
  <c r="H337"/>
  <c r="L337" s="1"/>
  <c r="A341"/>
  <c r="O341" s="1"/>
  <c r="B340"/>
  <c r="F338"/>
  <c r="I338"/>
  <c r="M338" s="1"/>
  <c r="C339"/>
  <c r="D339"/>
  <c r="G339" s="1"/>
  <c r="K339" s="1"/>
  <c r="J338" l="1"/>
  <c r="P339"/>
  <c r="S339"/>
  <c r="T339" s="1"/>
  <c r="B451"/>
  <c r="C451" s="1"/>
  <c r="D450"/>
  <c r="E450"/>
  <c r="E339"/>
  <c r="F339"/>
  <c r="I339"/>
  <c r="M339" s="1"/>
  <c r="C340"/>
  <c r="D340"/>
  <c r="G340" s="1"/>
  <c r="A342"/>
  <c r="O342" s="1"/>
  <c r="B341"/>
  <c r="H338"/>
  <c r="L338" s="1"/>
  <c r="J339" l="1"/>
  <c r="P340"/>
  <c r="S340"/>
  <c r="T340" s="1"/>
  <c r="B452"/>
  <c r="C452" s="1"/>
  <c r="D451"/>
  <c r="E451"/>
  <c r="E340"/>
  <c r="H339"/>
  <c r="L339" s="1"/>
  <c r="C341"/>
  <c r="D341"/>
  <c r="G341" s="1"/>
  <c r="K340"/>
  <c r="A343"/>
  <c r="O343" s="1"/>
  <c r="B342"/>
  <c r="I340"/>
  <c r="M340" s="1"/>
  <c r="F340"/>
  <c r="H340" s="1"/>
  <c r="P341" l="1"/>
  <c r="S341"/>
  <c r="T341" s="1"/>
  <c r="B453"/>
  <c r="B454" s="1"/>
  <c r="D452"/>
  <c r="E452"/>
  <c r="L340"/>
  <c r="E341"/>
  <c r="C342"/>
  <c r="D342"/>
  <c r="G342" s="1"/>
  <c r="I341"/>
  <c r="M341" s="1"/>
  <c r="F341"/>
  <c r="H341" s="1"/>
  <c r="K341"/>
  <c r="J340"/>
  <c r="A344"/>
  <c r="O344" s="1"/>
  <c r="B343"/>
  <c r="P342" l="1"/>
  <c r="S342"/>
  <c r="T342" s="1"/>
  <c r="C453"/>
  <c r="D453" s="1"/>
  <c r="C454"/>
  <c r="B455"/>
  <c r="L341"/>
  <c r="E342"/>
  <c r="K342"/>
  <c r="J341"/>
  <c r="A345"/>
  <c r="O345" s="1"/>
  <c r="B344"/>
  <c r="F342"/>
  <c r="H342" s="1"/>
  <c r="I342"/>
  <c r="M342" s="1"/>
  <c r="C343"/>
  <c r="D343"/>
  <c r="G343" s="1"/>
  <c r="P343" l="1"/>
  <c r="S343"/>
  <c r="T343" s="1"/>
  <c r="E453"/>
  <c r="D454"/>
  <c r="E454"/>
  <c r="J342"/>
  <c r="C455"/>
  <c r="B456"/>
  <c r="L342"/>
  <c r="E343"/>
  <c r="A346"/>
  <c r="O346" s="1"/>
  <c r="B345"/>
  <c r="K343"/>
  <c r="F343"/>
  <c r="H343" s="1"/>
  <c r="I343"/>
  <c r="M343" s="1"/>
  <c r="C344"/>
  <c r="D344"/>
  <c r="G344" s="1"/>
  <c r="P344" l="1"/>
  <c r="S344"/>
  <c r="T344" s="1"/>
  <c r="D455"/>
  <c r="E455"/>
  <c r="B457"/>
  <c r="C456"/>
  <c r="J343"/>
  <c r="L343"/>
  <c r="E344"/>
  <c r="I344"/>
  <c r="M344" s="1"/>
  <c r="F344"/>
  <c r="A347"/>
  <c r="O347" s="1"/>
  <c r="B346"/>
  <c r="C345"/>
  <c r="D345"/>
  <c r="G345" s="1"/>
  <c r="K344"/>
  <c r="P345" l="1"/>
  <c r="S345"/>
  <c r="T345" s="1"/>
  <c r="E456"/>
  <c r="D456"/>
  <c r="B458"/>
  <c r="C458" s="1"/>
  <c r="C457"/>
  <c r="J344"/>
  <c r="E345"/>
  <c r="H344"/>
  <c r="L344" s="1"/>
  <c r="K345"/>
  <c r="A348"/>
  <c r="O348" s="1"/>
  <c r="B347"/>
  <c r="F345"/>
  <c r="I345"/>
  <c r="M345" s="1"/>
  <c r="D346"/>
  <c r="G346" s="1"/>
  <c r="C346"/>
  <c r="P346" l="1"/>
  <c r="S346"/>
  <c r="T346" s="1"/>
  <c r="D458"/>
  <c r="E458"/>
  <c r="E457"/>
  <c r="D457"/>
  <c r="J345"/>
  <c r="E346"/>
  <c r="F346"/>
  <c r="I346"/>
  <c r="M346" s="1"/>
  <c r="C347"/>
  <c r="D347"/>
  <c r="G347" s="1"/>
  <c r="H345"/>
  <c r="L345" s="1"/>
  <c r="A349"/>
  <c r="O349" s="1"/>
  <c r="B348"/>
  <c r="K346"/>
  <c r="P347" l="1"/>
  <c r="S347"/>
  <c r="T347" s="1"/>
  <c r="J346"/>
  <c r="E347"/>
  <c r="H346"/>
  <c r="L346" s="1"/>
  <c r="C348"/>
  <c r="D348"/>
  <c r="G348" s="1"/>
  <c r="F347"/>
  <c r="H347" s="1"/>
  <c r="I347"/>
  <c r="M347" s="1"/>
  <c r="K347"/>
  <c r="A350"/>
  <c r="O350" s="1"/>
  <c r="B349"/>
  <c r="P348" l="1"/>
  <c r="S348"/>
  <c r="T348" s="1"/>
  <c r="J347"/>
  <c r="E348"/>
  <c r="K348"/>
  <c r="A351"/>
  <c r="O351" s="1"/>
  <c r="B350"/>
  <c r="D349"/>
  <c r="G349" s="1"/>
  <c r="C349"/>
  <c r="L347"/>
  <c r="I348"/>
  <c r="M348" s="1"/>
  <c r="F348"/>
  <c r="T349" l="1"/>
  <c r="P349"/>
  <c r="S349"/>
  <c r="J348"/>
  <c r="K349"/>
  <c r="E349"/>
  <c r="A352"/>
  <c r="O352" s="1"/>
  <c r="B351"/>
  <c r="I349"/>
  <c r="M349" s="1"/>
  <c r="F349"/>
  <c r="C350"/>
  <c r="D350"/>
  <c r="G350" s="1"/>
  <c r="H348"/>
  <c r="L348" s="1"/>
  <c r="P350" l="1"/>
  <c r="S350"/>
  <c r="T350" s="1"/>
  <c r="J349"/>
  <c r="E350"/>
  <c r="A353"/>
  <c r="O353" s="1"/>
  <c r="B352"/>
  <c r="H349"/>
  <c r="L349" s="1"/>
  <c r="K350"/>
  <c r="I350"/>
  <c r="M350" s="1"/>
  <c r="F350"/>
  <c r="H350" s="1"/>
  <c r="C351"/>
  <c r="D351"/>
  <c r="G351" s="1"/>
  <c r="P351" l="1"/>
  <c r="S351"/>
  <c r="T351" s="1"/>
  <c r="E351"/>
  <c r="F351"/>
  <c r="H351" s="1"/>
  <c r="I351"/>
  <c r="M351" s="1"/>
  <c r="C352"/>
  <c r="D352"/>
  <c r="G352" s="1"/>
  <c r="J350"/>
  <c r="A354"/>
  <c r="O354" s="1"/>
  <c r="B353"/>
  <c r="K351"/>
  <c r="L350"/>
  <c r="E352" l="1"/>
  <c r="P352"/>
  <c r="S352"/>
  <c r="T352" s="1"/>
  <c r="J351"/>
  <c r="K352"/>
  <c r="C353"/>
  <c r="D353"/>
  <c r="G353" s="1"/>
  <c r="L351"/>
  <c r="A355"/>
  <c r="O355" s="1"/>
  <c r="B354"/>
  <c r="I352"/>
  <c r="M352" s="1"/>
  <c r="F352"/>
  <c r="H352" s="1"/>
  <c r="P353" l="1"/>
  <c r="S353"/>
  <c r="T353" s="1"/>
  <c r="E353"/>
  <c r="K353"/>
  <c r="A356"/>
  <c r="O356" s="1"/>
  <c r="B355"/>
  <c r="J352"/>
  <c r="D354"/>
  <c r="G354" s="1"/>
  <c r="C354"/>
  <c r="F353"/>
  <c r="H353" s="1"/>
  <c r="I353"/>
  <c r="M353" s="1"/>
  <c r="L352"/>
  <c r="P354" l="1"/>
  <c r="S354"/>
  <c r="T354" s="1"/>
  <c r="E354"/>
  <c r="C355"/>
  <c r="D355"/>
  <c r="G355" s="1"/>
  <c r="L353"/>
  <c r="J353"/>
  <c r="F354"/>
  <c r="H354" s="1"/>
  <c r="I354"/>
  <c r="M354" s="1"/>
  <c r="A357"/>
  <c r="O357" s="1"/>
  <c r="B356"/>
  <c r="K354"/>
  <c r="T355" l="1"/>
  <c r="P355"/>
  <c r="S355"/>
  <c r="E355"/>
  <c r="J354"/>
  <c r="K355"/>
  <c r="A358"/>
  <c r="O358" s="1"/>
  <c r="B357"/>
  <c r="C356"/>
  <c r="D356"/>
  <c r="G356" s="1"/>
  <c r="F355"/>
  <c r="H355" s="1"/>
  <c r="I355"/>
  <c r="M355" s="1"/>
  <c r="L354"/>
  <c r="P356" l="1"/>
  <c r="S356"/>
  <c r="T356" s="1"/>
  <c r="E356"/>
  <c r="K356"/>
  <c r="D357"/>
  <c r="G357" s="1"/>
  <c r="C357"/>
  <c r="J355"/>
  <c r="L355"/>
  <c r="F356"/>
  <c r="H356" s="1"/>
  <c r="I356"/>
  <c r="M356" s="1"/>
  <c r="A359"/>
  <c r="O359" s="1"/>
  <c r="B358"/>
  <c r="P357" l="1"/>
  <c r="S357"/>
  <c r="T357" s="1"/>
  <c r="E357"/>
  <c r="K357"/>
  <c r="J356"/>
  <c r="A360"/>
  <c r="O360" s="1"/>
  <c r="B359"/>
  <c r="I357"/>
  <c r="M357" s="1"/>
  <c r="F357"/>
  <c r="H357" s="1"/>
  <c r="L356"/>
  <c r="C358"/>
  <c r="D358"/>
  <c r="G358" s="1"/>
  <c r="T358" l="1"/>
  <c r="P358"/>
  <c r="S358"/>
  <c r="E358"/>
  <c r="J357"/>
  <c r="A361"/>
  <c r="O361" s="1"/>
  <c r="B360"/>
  <c r="L357"/>
  <c r="I358"/>
  <c r="M358" s="1"/>
  <c r="F358"/>
  <c r="H358" s="1"/>
  <c r="C359"/>
  <c r="D359"/>
  <c r="G359" s="1"/>
  <c r="K358"/>
  <c r="T359" l="1"/>
  <c r="P359"/>
  <c r="S359"/>
  <c r="E359"/>
  <c r="K359"/>
  <c r="J358"/>
  <c r="C360"/>
  <c r="D360"/>
  <c r="G360" s="1"/>
  <c r="L358"/>
  <c r="F359"/>
  <c r="H359" s="1"/>
  <c r="I359"/>
  <c r="M359" s="1"/>
  <c r="A362"/>
  <c r="O362" s="1"/>
  <c r="B361"/>
  <c r="J359" l="1"/>
  <c r="E360"/>
  <c r="P360"/>
  <c r="S360"/>
  <c r="T360" s="1"/>
  <c r="K360"/>
  <c r="A363"/>
  <c r="O363" s="1"/>
  <c r="B362"/>
  <c r="D361"/>
  <c r="G361" s="1"/>
  <c r="C361"/>
  <c r="I360"/>
  <c r="M360" s="1"/>
  <c r="F360"/>
  <c r="H360" s="1"/>
  <c r="L359"/>
  <c r="P361" l="1"/>
  <c r="S361"/>
  <c r="T361" s="1"/>
  <c r="K361"/>
  <c r="E361"/>
  <c r="J360"/>
  <c r="F361"/>
  <c r="H361" s="1"/>
  <c r="I361"/>
  <c r="M361" s="1"/>
  <c r="D362"/>
  <c r="G362" s="1"/>
  <c r="C362"/>
  <c r="L360"/>
  <c r="A364"/>
  <c r="O364" s="1"/>
  <c r="B363"/>
  <c r="P362" l="1"/>
  <c r="S362"/>
  <c r="T362" s="1"/>
  <c r="J361"/>
  <c r="E362"/>
  <c r="C363"/>
  <c r="D363"/>
  <c r="G363" s="1"/>
  <c r="L361"/>
  <c r="A365"/>
  <c r="O365" s="1"/>
  <c r="B364"/>
  <c r="F362"/>
  <c r="I362"/>
  <c r="M362" s="1"/>
  <c r="K362"/>
  <c r="P363" l="1"/>
  <c r="S363"/>
  <c r="T363" s="1"/>
  <c r="E363"/>
  <c r="K363"/>
  <c r="J362"/>
  <c r="H362"/>
  <c r="L362" s="1"/>
  <c r="C364"/>
  <c r="D364"/>
  <c r="G364" s="1"/>
  <c r="A366"/>
  <c r="O366" s="1"/>
  <c r="B365"/>
  <c r="F363"/>
  <c r="H363" s="1"/>
  <c r="I363"/>
  <c r="M363" s="1"/>
  <c r="P364" l="1"/>
  <c r="S364"/>
  <c r="T364" s="1"/>
  <c r="E364"/>
  <c r="K364"/>
  <c r="J363"/>
  <c r="D365"/>
  <c r="G365" s="1"/>
  <c r="C365"/>
  <c r="L363"/>
  <c r="A367"/>
  <c r="O367" s="1"/>
  <c r="B366"/>
  <c r="I364"/>
  <c r="M364" s="1"/>
  <c r="F364"/>
  <c r="P365" l="1"/>
  <c r="S365"/>
  <c r="T365" s="1"/>
  <c r="K365"/>
  <c r="E365"/>
  <c r="J364"/>
  <c r="A368"/>
  <c r="O368" s="1"/>
  <c r="B367"/>
  <c r="I365"/>
  <c r="M365" s="1"/>
  <c r="F365"/>
  <c r="H365" s="1"/>
  <c r="H364"/>
  <c r="L364" s="1"/>
  <c r="C366"/>
  <c r="D366"/>
  <c r="G366" s="1"/>
  <c r="T366" l="1"/>
  <c r="P366"/>
  <c r="S366"/>
  <c r="J365"/>
  <c r="E366"/>
  <c r="L365"/>
  <c r="D367"/>
  <c r="G367" s="1"/>
  <c r="C367"/>
  <c r="K366"/>
  <c r="I366"/>
  <c r="M366" s="1"/>
  <c r="F366"/>
  <c r="A369"/>
  <c r="O369" s="1"/>
  <c r="B368"/>
  <c r="P367" l="1"/>
  <c r="S367"/>
  <c r="T367" s="1"/>
  <c r="J366"/>
  <c r="H366"/>
  <c r="L366" s="1"/>
  <c r="E367"/>
  <c r="A370"/>
  <c r="O370" s="1"/>
  <c r="B369"/>
  <c r="D368"/>
  <c r="G368" s="1"/>
  <c r="C368"/>
  <c r="F367"/>
  <c r="I367"/>
  <c r="M367" s="1"/>
  <c r="K367"/>
  <c r="P368" l="1"/>
  <c r="S368"/>
  <c r="T368" s="1"/>
  <c r="E368"/>
  <c r="J367"/>
  <c r="I368"/>
  <c r="M368" s="1"/>
  <c r="F368"/>
  <c r="C369"/>
  <c r="D369"/>
  <c r="G369" s="1"/>
  <c r="K368"/>
  <c r="H367"/>
  <c r="L367" s="1"/>
  <c r="A371"/>
  <c r="O371" s="1"/>
  <c r="B370"/>
  <c r="P369" l="1"/>
  <c r="S369"/>
  <c r="T369" s="1"/>
  <c r="J368"/>
  <c r="E369"/>
  <c r="D370"/>
  <c r="G370" s="1"/>
  <c r="C370"/>
  <c r="A372"/>
  <c r="O372" s="1"/>
  <c r="B371"/>
  <c r="F369"/>
  <c r="H369" s="1"/>
  <c r="I369"/>
  <c r="M369" s="1"/>
  <c r="H368"/>
  <c r="L368" s="1"/>
  <c r="K369"/>
  <c r="P370" l="1"/>
  <c r="S370"/>
  <c r="T370" s="1"/>
  <c r="K370"/>
  <c r="J369"/>
  <c r="E370"/>
  <c r="L369"/>
  <c r="A373"/>
  <c r="O373" s="1"/>
  <c r="B372"/>
  <c r="C371"/>
  <c r="D371"/>
  <c r="G371" s="1"/>
  <c r="F370"/>
  <c r="I370"/>
  <c r="M370" s="1"/>
  <c r="P371" l="1"/>
  <c r="S371"/>
  <c r="T371" s="1"/>
  <c r="K371"/>
  <c r="J370"/>
  <c r="E371"/>
  <c r="C372"/>
  <c r="D372"/>
  <c r="G372" s="1"/>
  <c r="H370"/>
  <c r="L370" s="1"/>
  <c r="F371"/>
  <c r="I371"/>
  <c r="M371" s="1"/>
  <c r="A374"/>
  <c r="O374" s="1"/>
  <c r="B373"/>
  <c r="T372" l="1"/>
  <c r="P372"/>
  <c r="S372"/>
  <c r="E372"/>
  <c r="J371"/>
  <c r="A375"/>
  <c r="O375" s="1"/>
  <c r="B374"/>
  <c r="I372"/>
  <c r="M372" s="1"/>
  <c r="F372"/>
  <c r="K372"/>
  <c r="H371"/>
  <c r="L371" s="1"/>
  <c r="C373"/>
  <c r="D373"/>
  <c r="G373" s="1"/>
  <c r="P373" l="1"/>
  <c r="S373"/>
  <c r="T373" s="1"/>
  <c r="K373"/>
  <c r="J372"/>
  <c r="E373"/>
  <c r="I373"/>
  <c r="M373" s="1"/>
  <c r="F373"/>
  <c r="C374"/>
  <c r="D374"/>
  <c r="G374" s="1"/>
  <c r="A376"/>
  <c r="O376" s="1"/>
  <c r="B375"/>
  <c r="H372"/>
  <c r="L372" s="1"/>
  <c r="P374" l="1"/>
  <c r="S374"/>
  <c r="T374" s="1"/>
  <c r="J373"/>
  <c r="K374"/>
  <c r="E374"/>
  <c r="H373"/>
  <c r="L373" s="1"/>
  <c r="A378"/>
  <c r="B376"/>
  <c r="C375"/>
  <c r="D375"/>
  <c r="G375" s="1"/>
  <c r="F374"/>
  <c r="I374"/>
  <c r="M374" s="1"/>
  <c r="P375" l="1"/>
  <c r="S375"/>
  <c r="T375" s="1"/>
  <c r="J374"/>
  <c r="E375"/>
  <c r="F375"/>
  <c r="I375"/>
  <c r="M375" s="1"/>
  <c r="A379"/>
  <c r="B378"/>
  <c r="H374"/>
  <c r="L374" s="1"/>
  <c r="C376"/>
  <c r="D376"/>
  <c r="G376" s="1"/>
  <c r="K375"/>
  <c r="P376" l="1"/>
  <c r="S376"/>
  <c r="T376" s="1"/>
  <c r="T377" s="1"/>
  <c r="T379" s="1"/>
  <c r="T380" s="1"/>
  <c r="J375"/>
  <c r="H375"/>
  <c r="L375" s="1"/>
  <c r="E376"/>
  <c r="D378"/>
  <c r="G378" s="1"/>
  <c r="C378"/>
  <c r="I376"/>
  <c r="M376" s="1"/>
  <c r="M377" s="1"/>
  <c r="F376"/>
  <c r="A380"/>
  <c r="B379"/>
  <c r="K376"/>
  <c r="K377" s="1"/>
  <c r="K378" l="1"/>
  <c r="J376"/>
  <c r="J377" s="1"/>
  <c r="E378"/>
  <c r="C379"/>
  <c r="D379"/>
  <c r="G379" s="1"/>
  <c r="A381"/>
  <c r="B380"/>
  <c r="H376"/>
  <c r="L376" s="1"/>
  <c r="L377" s="1"/>
  <c r="F378"/>
  <c r="I378"/>
  <c r="M378" s="1"/>
  <c r="K379" l="1"/>
  <c r="J378"/>
  <c r="E379"/>
  <c r="H378"/>
  <c r="L378" s="1"/>
  <c r="C380"/>
  <c r="D380"/>
  <c r="G380" s="1"/>
  <c r="A382"/>
  <c r="B381"/>
  <c r="F379"/>
  <c r="I379"/>
  <c r="M379" s="1"/>
  <c r="J379" l="1"/>
  <c r="E380"/>
  <c r="D381"/>
  <c r="G381" s="1"/>
  <c r="C381"/>
  <c r="H379"/>
  <c r="L379" s="1"/>
  <c r="K380"/>
  <c r="A383"/>
  <c r="B382"/>
  <c r="I380"/>
  <c r="M380" s="1"/>
  <c r="F380"/>
  <c r="J380" l="1"/>
  <c r="E381"/>
  <c r="K381"/>
  <c r="C382"/>
  <c r="D382"/>
  <c r="G382" s="1"/>
  <c r="A384"/>
  <c r="B383"/>
  <c r="I381"/>
  <c r="M381" s="1"/>
  <c r="F381"/>
  <c r="H380"/>
  <c r="L380" s="1"/>
  <c r="J381" l="1"/>
  <c r="E382"/>
  <c r="D383"/>
  <c r="G383" s="1"/>
  <c r="C383"/>
  <c r="I382"/>
  <c r="M382" s="1"/>
  <c r="F382"/>
  <c r="H381"/>
  <c r="L381" s="1"/>
  <c r="A385"/>
  <c r="B384"/>
  <c r="K382"/>
  <c r="J382" l="1"/>
  <c r="E383"/>
  <c r="H382"/>
  <c r="L382" s="1"/>
  <c r="K383"/>
  <c r="A386"/>
  <c r="B385"/>
  <c r="D384"/>
  <c r="G384" s="1"/>
  <c r="C384"/>
  <c r="F383"/>
  <c r="J383" s="1"/>
  <c r="I383"/>
  <c r="M383" s="1"/>
  <c r="K384" l="1"/>
  <c r="H383"/>
  <c r="L383" s="1"/>
  <c r="E384"/>
  <c r="B386"/>
  <c r="A387"/>
  <c r="I384"/>
  <c r="M384" s="1"/>
  <c r="F384"/>
  <c r="J384" s="1"/>
  <c r="C385"/>
  <c r="D385"/>
  <c r="G385" s="1"/>
  <c r="E385" l="1"/>
  <c r="C386"/>
  <c r="D386"/>
  <c r="G386" s="1"/>
  <c r="H384"/>
  <c r="L384" s="1"/>
  <c r="F385"/>
  <c r="J385" s="1"/>
  <c r="I385"/>
  <c r="M385" s="1"/>
  <c r="B387"/>
  <c r="A388"/>
  <c r="K385"/>
  <c r="E386" l="1"/>
  <c r="K386"/>
  <c r="D387"/>
  <c r="G387" s="1"/>
  <c r="C387"/>
  <c r="B388"/>
  <c r="A389"/>
  <c r="F386"/>
  <c r="J386" s="1"/>
  <c r="I386"/>
  <c r="M386" s="1"/>
  <c r="H385"/>
  <c r="L385" s="1"/>
  <c r="K387" l="1"/>
  <c r="H386"/>
  <c r="L386" s="1"/>
  <c r="E387"/>
  <c r="C388"/>
  <c r="D388"/>
  <c r="G388" s="1"/>
  <c r="B389"/>
  <c r="A390"/>
  <c r="F387"/>
  <c r="J387" s="1"/>
  <c r="I387"/>
  <c r="M387" s="1"/>
  <c r="K388" l="1"/>
  <c r="E388"/>
  <c r="H387"/>
  <c r="L387" s="1"/>
  <c r="A391"/>
  <c r="B390"/>
  <c r="C389"/>
  <c r="D389"/>
  <c r="G389" s="1"/>
  <c r="F388"/>
  <c r="J388" s="1"/>
  <c r="I388"/>
  <c r="M388" s="1"/>
  <c r="E389" l="1"/>
  <c r="H388"/>
  <c r="L388" s="1"/>
  <c r="C390"/>
  <c r="D390"/>
  <c r="G390" s="1"/>
  <c r="F389"/>
  <c r="J389" s="1"/>
  <c r="I389"/>
  <c r="M389" s="1"/>
  <c r="B391"/>
  <c r="A392"/>
  <c r="K389"/>
  <c r="K390" l="1"/>
  <c r="E390"/>
  <c r="H389"/>
  <c r="L389" s="1"/>
  <c r="C391"/>
  <c r="D391"/>
  <c r="G391" s="1"/>
  <c r="A393"/>
  <c r="B392"/>
  <c r="I390"/>
  <c r="M390" s="1"/>
  <c r="F390"/>
  <c r="J390" s="1"/>
  <c r="E391" l="1"/>
  <c r="B393"/>
  <c r="A394"/>
  <c r="D392"/>
  <c r="G392" s="1"/>
  <c r="C392"/>
  <c r="K391"/>
  <c r="H390"/>
  <c r="L390" s="1"/>
  <c r="F391"/>
  <c r="H391" s="1"/>
  <c r="I391"/>
  <c r="M391" s="1"/>
  <c r="K392" l="1"/>
  <c r="E392"/>
  <c r="I392"/>
  <c r="M392" s="1"/>
  <c r="F392"/>
  <c r="H392" s="1"/>
  <c r="D393"/>
  <c r="G393" s="1"/>
  <c r="C393"/>
  <c r="L391"/>
  <c r="J391"/>
  <c r="B394"/>
  <c r="A395"/>
  <c r="E393" l="1"/>
  <c r="L392"/>
  <c r="A396"/>
  <c r="B395"/>
  <c r="K393"/>
  <c r="D394"/>
  <c r="G394" s="1"/>
  <c r="C394"/>
  <c r="F393"/>
  <c r="H393" s="1"/>
  <c r="I393"/>
  <c r="M393" s="1"/>
  <c r="J392"/>
  <c r="J393" l="1"/>
  <c r="E394"/>
  <c r="L393"/>
  <c r="I394"/>
  <c r="M394" s="1"/>
  <c r="F394"/>
  <c r="D395"/>
  <c r="G395" s="1"/>
  <c r="C395"/>
  <c r="A397"/>
  <c r="B396"/>
  <c r="K394"/>
  <c r="J394" l="1"/>
  <c r="E395"/>
  <c r="I395"/>
  <c r="M395" s="1"/>
  <c r="F395"/>
  <c r="D396"/>
  <c r="G396" s="1"/>
  <c r="C396"/>
  <c r="K395"/>
  <c r="H394"/>
  <c r="L394" s="1"/>
  <c r="B397"/>
  <c r="A398"/>
  <c r="J395" l="1"/>
  <c r="E396"/>
  <c r="H395"/>
  <c r="L395" s="1"/>
  <c r="K396"/>
  <c r="I396"/>
  <c r="M396" s="1"/>
  <c r="F396"/>
  <c r="A399"/>
  <c r="B398"/>
  <c r="C397"/>
  <c r="D397"/>
  <c r="G397" s="1"/>
  <c r="J396" l="1"/>
  <c r="E397"/>
  <c r="I397"/>
  <c r="M397" s="1"/>
  <c r="F397"/>
  <c r="H397" s="1"/>
  <c r="C398"/>
  <c r="D398"/>
  <c r="G398" s="1"/>
  <c r="K397"/>
  <c r="B399"/>
  <c r="A400"/>
  <c r="H396"/>
  <c r="L396" s="1"/>
  <c r="E398" l="1"/>
  <c r="J397"/>
  <c r="L397"/>
  <c r="D399"/>
  <c r="G399" s="1"/>
  <c r="C399"/>
  <c r="I398"/>
  <c r="M398" s="1"/>
  <c r="F398"/>
  <c r="H398" s="1"/>
  <c r="K398"/>
  <c r="A401"/>
  <c r="B400"/>
  <c r="J398" l="1"/>
  <c r="L398"/>
  <c r="E399"/>
  <c r="D400"/>
  <c r="G400" s="1"/>
  <c r="C400"/>
  <c r="B401"/>
  <c r="A402"/>
  <c r="F399"/>
  <c r="I399"/>
  <c r="M399" s="1"/>
  <c r="K399"/>
  <c r="J399" l="1"/>
  <c r="H399"/>
  <c r="L399" s="1"/>
  <c r="E400"/>
  <c r="K400"/>
  <c r="I400"/>
  <c r="M400" s="1"/>
  <c r="F400"/>
  <c r="C401"/>
  <c r="D401"/>
  <c r="G401" s="1"/>
  <c r="A403"/>
  <c r="B402"/>
  <c r="J400" l="1"/>
  <c r="E401"/>
  <c r="H400"/>
  <c r="L400" s="1"/>
  <c r="D402"/>
  <c r="G402" s="1"/>
  <c r="C402"/>
  <c r="A404"/>
  <c r="B403"/>
  <c r="F401"/>
  <c r="H401" s="1"/>
  <c r="I401"/>
  <c r="M401" s="1"/>
  <c r="K401"/>
  <c r="J401" l="1"/>
  <c r="E402"/>
  <c r="L401"/>
  <c r="K402"/>
  <c r="D403"/>
  <c r="G403" s="1"/>
  <c r="C403"/>
  <c r="B404"/>
  <c r="A405"/>
  <c r="I402"/>
  <c r="M402" s="1"/>
  <c r="F402"/>
  <c r="J402" l="1"/>
  <c r="K403"/>
  <c r="E403"/>
  <c r="C404"/>
  <c r="D404"/>
  <c r="G404" s="1"/>
  <c r="H402"/>
  <c r="L402" s="1"/>
  <c r="B405"/>
  <c r="A406"/>
  <c r="I403"/>
  <c r="M403" s="1"/>
  <c r="F403"/>
  <c r="J403" l="1"/>
  <c r="K404"/>
  <c r="E404"/>
  <c r="A407"/>
  <c r="B406"/>
  <c r="D405"/>
  <c r="G405" s="1"/>
  <c r="C405"/>
  <c r="H403"/>
  <c r="L403" s="1"/>
  <c r="I404"/>
  <c r="M404" s="1"/>
  <c r="F404"/>
  <c r="J404" l="1"/>
  <c r="E405"/>
  <c r="I405"/>
  <c r="M405" s="1"/>
  <c r="F405"/>
  <c r="C406"/>
  <c r="D406"/>
  <c r="G406" s="1"/>
  <c r="H404"/>
  <c r="L404" s="1"/>
  <c r="K405"/>
  <c r="A408"/>
  <c r="B407"/>
  <c r="E406" l="1"/>
  <c r="J405"/>
  <c r="H405"/>
  <c r="L405" s="1"/>
  <c r="C407"/>
  <c r="D407"/>
  <c r="G407" s="1"/>
  <c r="B408"/>
  <c r="A409"/>
  <c r="K406"/>
  <c r="F406"/>
  <c r="H406" s="1"/>
  <c r="I406"/>
  <c r="M406" s="1"/>
  <c r="E407" l="1"/>
  <c r="K407"/>
  <c r="L406"/>
  <c r="D408"/>
  <c r="G408" s="1"/>
  <c r="C408"/>
  <c r="F407"/>
  <c r="H407" s="1"/>
  <c r="I407"/>
  <c r="M407" s="1"/>
  <c r="J406"/>
  <c r="B409"/>
  <c r="A410"/>
  <c r="L407" l="1"/>
  <c r="E408"/>
  <c r="D409"/>
  <c r="G409" s="1"/>
  <c r="C409"/>
  <c r="A411"/>
  <c r="B410"/>
  <c r="I408"/>
  <c r="M408" s="1"/>
  <c r="F408"/>
  <c r="H408" s="1"/>
  <c r="J407"/>
  <c r="K408"/>
  <c r="L408" l="1"/>
  <c r="E409"/>
  <c r="J408"/>
  <c r="C410"/>
  <c r="D410"/>
  <c r="G410" s="1"/>
  <c r="K409"/>
  <c r="A412"/>
  <c r="B411"/>
  <c r="F409"/>
  <c r="H409" s="1"/>
  <c r="L409" s="1"/>
  <c r="I409"/>
  <c r="M409" s="1"/>
  <c r="E410" l="1"/>
  <c r="J409"/>
  <c r="C411"/>
  <c r="D411"/>
  <c r="G411" s="1"/>
  <c r="B412"/>
  <c r="A413"/>
  <c r="I410"/>
  <c r="M410" s="1"/>
  <c r="F410"/>
  <c r="H410" s="1"/>
  <c r="L410" s="1"/>
  <c r="K410"/>
  <c r="E411" l="1"/>
  <c r="J410"/>
  <c r="B413"/>
  <c r="A414"/>
  <c r="C412"/>
  <c r="D412"/>
  <c r="G412" s="1"/>
  <c r="I411"/>
  <c r="M411" s="1"/>
  <c r="F411"/>
  <c r="H411" s="1"/>
  <c r="L411" s="1"/>
  <c r="K411"/>
  <c r="E412" l="1"/>
  <c r="J411"/>
  <c r="I412"/>
  <c r="M412" s="1"/>
  <c r="F412"/>
  <c r="C413"/>
  <c r="D413"/>
  <c r="G413" s="1"/>
  <c r="K412"/>
  <c r="A415"/>
  <c r="B414"/>
  <c r="E413" l="1"/>
  <c r="J412"/>
  <c r="A416"/>
  <c r="B415"/>
  <c r="I413"/>
  <c r="M413" s="1"/>
  <c r="F413"/>
  <c r="H412"/>
  <c r="L412" s="1"/>
  <c r="C414"/>
  <c r="D414"/>
  <c r="G414" s="1"/>
  <c r="K413"/>
  <c r="E414" l="1"/>
  <c r="J413"/>
  <c r="K414"/>
  <c r="I414"/>
  <c r="M414" s="1"/>
  <c r="F414"/>
  <c r="H414" s="1"/>
  <c r="B416"/>
  <c r="A417"/>
  <c r="H413"/>
  <c r="L413" s="1"/>
  <c r="D415"/>
  <c r="G415" s="1"/>
  <c r="C415"/>
  <c r="E415" l="1"/>
  <c r="K415"/>
  <c r="D416"/>
  <c r="G416" s="1"/>
  <c r="C416"/>
  <c r="L414"/>
  <c r="J414"/>
  <c r="F415"/>
  <c r="H415" s="1"/>
  <c r="I415"/>
  <c r="M415" s="1"/>
  <c r="A418"/>
  <c r="B417"/>
  <c r="E416" l="1"/>
  <c r="B418"/>
  <c r="A419"/>
  <c r="D417"/>
  <c r="G417" s="1"/>
  <c r="C417"/>
  <c r="J415"/>
  <c r="L415"/>
  <c r="K416"/>
  <c r="I416"/>
  <c r="M416" s="1"/>
  <c r="F416"/>
  <c r="H416" s="1"/>
  <c r="E417" l="1"/>
  <c r="F417"/>
  <c r="H417" s="1"/>
  <c r="I417"/>
  <c r="M417" s="1"/>
  <c r="B419"/>
  <c r="A420"/>
  <c r="J416"/>
  <c r="K417"/>
  <c r="L416"/>
  <c r="C418"/>
  <c r="D418"/>
  <c r="G418" s="1"/>
  <c r="E418" l="1"/>
  <c r="J417"/>
  <c r="I418"/>
  <c r="M418" s="1"/>
  <c r="F418"/>
  <c r="H418" s="1"/>
  <c r="A421"/>
  <c r="B420"/>
  <c r="K418"/>
  <c r="C419"/>
  <c r="D419"/>
  <c r="G419" s="1"/>
  <c r="L417"/>
  <c r="J418" l="1"/>
  <c r="E419"/>
  <c r="K419"/>
  <c r="F419"/>
  <c r="H419" s="1"/>
  <c r="I419"/>
  <c r="M419" s="1"/>
  <c r="D420"/>
  <c r="G420" s="1"/>
  <c r="C420"/>
  <c r="L418"/>
  <c r="A422"/>
  <c r="B421"/>
  <c r="E420" l="1"/>
  <c r="B422"/>
  <c r="A423"/>
  <c r="D421"/>
  <c r="G421" s="1"/>
  <c r="C421"/>
  <c r="I420"/>
  <c r="M420" s="1"/>
  <c r="F420"/>
  <c r="H420" s="1"/>
  <c r="L419"/>
  <c r="J419"/>
  <c r="K420"/>
  <c r="E421" l="1"/>
  <c r="I421"/>
  <c r="M421" s="1"/>
  <c r="F421"/>
  <c r="H421" s="1"/>
  <c r="A424"/>
  <c r="B423"/>
  <c r="L420"/>
  <c r="J420"/>
  <c r="K421"/>
  <c r="D422"/>
  <c r="G422" s="1"/>
  <c r="C422"/>
  <c r="E422" l="1"/>
  <c r="J421"/>
  <c r="J422" s="1"/>
  <c r="L421"/>
  <c r="I422"/>
  <c r="M422" s="1"/>
  <c r="F422"/>
  <c r="H422" s="1"/>
  <c r="C423"/>
  <c r="D423"/>
  <c r="G423" s="1"/>
  <c r="B424"/>
  <c r="A425"/>
  <c r="K422"/>
  <c r="L422" l="1"/>
  <c r="E423"/>
  <c r="A426"/>
  <c r="B425"/>
  <c r="D424"/>
  <c r="G424" s="1"/>
  <c r="C424"/>
  <c r="K423"/>
  <c r="F423"/>
  <c r="H423" s="1"/>
  <c r="I423"/>
  <c r="M423" s="1"/>
  <c r="L423" l="1"/>
  <c r="K424"/>
  <c r="E424"/>
  <c r="B426"/>
  <c r="A427"/>
  <c r="B427" s="1"/>
  <c r="J423"/>
  <c r="I424"/>
  <c r="M424" s="1"/>
  <c r="F424"/>
  <c r="D425"/>
  <c r="G425" s="1"/>
  <c r="C425"/>
  <c r="E425" l="1"/>
  <c r="J424"/>
  <c r="F425"/>
  <c r="H425" s="1"/>
  <c r="I425"/>
  <c r="M425" s="1"/>
  <c r="C426"/>
  <c r="D426"/>
  <c r="G426" s="1"/>
  <c r="H424"/>
  <c r="L424" s="1"/>
  <c r="C427"/>
  <c r="D427"/>
  <c r="G427" s="1"/>
  <c r="K425"/>
  <c r="K426" l="1"/>
  <c r="K427" s="1"/>
  <c r="J425"/>
  <c r="E426"/>
  <c r="E427"/>
  <c r="L425"/>
  <c r="F427"/>
  <c r="H427" s="1"/>
  <c r="I427"/>
  <c r="I426"/>
  <c r="M426" s="1"/>
  <c r="F426"/>
  <c r="J426" s="1"/>
  <c r="M427" l="1"/>
  <c r="J427"/>
  <c r="H426"/>
  <c r="L426" s="1"/>
  <c r="L427" s="1"/>
  <c r="Q349"/>
  <c r="Q348"/>
  <c r="Q351"/>
  <c r="Q370"/>
  <c r="Q362"/>
  <c r="Q357"/>
  <c r="Q374"/>
  <c r="Q354"/>
  <c r="Q345"/>
  <c r="Q352"/>
  <c r="Q366"/>
  <c r="Q360"/>
  <c r="Q365"/>
  <c r="Q371"/>
  <c r="Q338"/>
  <c r="Q368"/>
  <c r="Q363"/>
  <c r="Q336"/>
  <c r="Q353"/>
  <c r="Q372"/>
  <c r="Q373"/>
  <c r="Q344"/>
  <c r="Q339"/>
  <c r="Q330"/>
  <c r="Q335"/>
  <c r="Q356"/>
  <c r="Q355"/>
  <c r="Q376"/>
  <c r="Q375"/>
  <c r="Q334"/>
  <c r="Q333"/>
  <c r="Q340"/>
  <c r="Q369"/>
  <c r="Q332"/>
  <c r="Q358"/>
  <c r="Q346"/>
  <c r="Q361"/>
  <c r="Q347"/>
  <c r="Q377"/>
  <c r="Q367"/>
  <c r="Q337"/>
  <c r="Q343"/>
  <c r="Q350"/>
  <c r="Q364"/>
  <c r="Q327"/>
  <c r="Q341"/>
  <c r="Q331"/>
  <c r="Q342"/>
  <c r="Q359"/>
  <c r="Q329"/>
  <c r="Q328"/>
  <c r="R328" s="1"/>
  <c r="R329" l="1"/>
  <c r="R330" s="1"/>
  <c r="R331" s="1"/>
  <c r="R332" s="1"/>
  <c r="R333" s="1"/>
  <c r="R334" s="1"/>
  <c r="R335" s="1"/>
  <c r="R336" s="1"/>
  <c r="R337" s="1"/>
  <c r="R338" s="1"/>
  <c r="R339" s="1"/>
  <c r="R340" s="1"/>
  <c r="R341" s="1"/>
  <c r="R342" s="1"/>
  <c r="R343" s="1"/>
  <c r="R344" s="1"/>
  <c r="R345" s="1"/>
  <c r="R346" s="1"/>
  <c r="R347" s="1"/>
  <c r="R348" s="1"/>
  <c r="R349" s="1"/>
  <c r="R350" s="1"/>
  <c r="R351" s="1"/>
  <c r="R352" s="1"/>
  <c r="R353" s="1"/>
  <c r="R354" s="1"/>
  <c r="R355" s="1"/>
  <c r="R356" s="1"/>
  <c r="R357" s="1"/>
  <c r="R358" s="1"/>
  <c r="R359" s="1"/>
  <c r="R360" s="1"/>
  <c r="R361" s="1"/>
  <c r="R362" s="1"/>
  <c r="R363" s="1"/>
  <c r="R364" s="1"/>
  <c r="R365" s="1"/>
  <c r="R366" s="1"/>
  <c r="R367" s="1"/>
  <c r="R368" s="1"/>
  <c r="R369" s="1"/>
  <c r="R370" s="1"/>
  <c r="R371" s="1"/>
  <c r="R372" s="1"/>
  <c r="R373" s="1"/>
  <c r="R374" s="1"/>
  <c r="R375" s="1"/>
  <c r="R376" s="1"/>
  <c r="R377" s="1"/>
  <c r="R324" s="1"/>
  <c r="T324" s="1"/>
</calcChain>
</file>

<file path=xl/sharedStrings.xml><?xml version="1.0" encoding="utf-8"?>
<sst xmlns="http://schemas.openxmlformats.org/spreadsheetml/2006/main" count="968" uniqueCount="941">
  <si>
    <t>http://nl.wikipedia.org/wiki/Kwantumtoestand</t>
  </si>
  <si>
    <t>http://www.woorden.org/woord/toestand&amp;from=toestanden</t>
  </si>
  <si>
    <t>http://en.wikipedia.org/wiki/State</t>
  </si>
  <si>
    <t>http://en.wikipedia.org/wiki/Quantum_state</t>
  </si>
  <si>
    <t>http://en.wiktionary.org/wiki/condition</t>
  </si>
  <si>
    <t>COMBINATORIEK EN STATISTIEK</t>
  </si>
  <si>
    <t>P(X)</t>
  </si>
  <si>
    <t>X</t>
  </si>
  <si>
    <t>DOBBELSTEEN</t>
  </si>
  <si>
    <t xml:space="preserve">DE UNFORME KANSDICHTHEIDSVERDELING VERANDERT BIJ TOENEMENDE N SNEL IN EEN NORMALE KANSDICHTHEIDSVERDELING </t>
  </si>
  <si>
    <t>DE PUNTEN GEVEN DE KANSEN AAN EN DE STIPPELLIJNEN EEN INDICATIE VOOR DE KANSDICHTHEIDSVERDELINGEN BIJ CONSTANTE BREEDTEN 1</t>
  </si>
  <si>
    <r>
      <t xml:space="preserve">DE VIOLETTE STIPPELLIJNEN GEVEN DE NORMALE KANSDICHTHEIDSVERDELING WEER MET DEZELFDE </t>
    </r>
    <r>
      <rPr>
        <b/>
        <sz val="11"/>
        <color theme="1"/>
        <rFont val="Calibri"/>
        <family val="2"/>
      </rPr>
      <t>μ(N) = N*3,5 EN σ(N) = 1,7078*√N</t>
    </r>
  </si>
  <si>
    <t>STEEN 1</t>
  </si>
  <si>
    <t>STEEN 2</t>
  </si>
  <si>
    <t>N = 2</t>
  </si>
  <si>
    <t xml:space="preserve"> 1/36</t>
  </si>
  <si>
    <t xml:space="preserve"> 2/36</t>
  </si>
  <si>
    <t xml:space="preserve"> 3/36</t>
  </si>
  <si>
    <t xml:space="preserve"> 4/36</t>
  </si>
  <si>
    <t xml:space="preserve"> 5/36</t>
  </si>
  <si>
    <t xml:space="preserve"> 6/36 = 1/6</t>
  </si>
  <si>
    <t>SOM OGEN</t>
  </si>
  <si>
    <t>μ(1) = ∑/6</t>
  </si>
  <si>
    <r>
      <t xml:space="preserve">(X - </t>
    </r>
    <r>
      <rPr>
        <b/>
        <sz val="11"/>
        <color theme="1"/>
        <rFont val="Calibri"/>
        <family val="2"/>
      </rPr>
      <t>μ(1))</t>
    </r>
  </si>
  <si>
    <r>
      <t xml:space="preserve">SOM = </t>
    </r>
    <r>
      <rPr>
        <b/>
        <sz val="11"/>
        <color theme="1"/>
        <rFont val="Calibri"/>
        <family val="2"/>
      </rPr>
      <t>∑</t>
    </r>
  </si>
  <si>
    <r>
      <t>σ(1) = (∑/6)</t>
    </r>
    <r>
      <rPr>
        <b/>
        <vertAlign val="superscript"/>
        <sz val="11"/>
        <color theme="1"/>
        <rFont val="Calibri"/>
        <family val="2"/>
      </rPr>
      <t>0,5</t>
    </r>
  </si>
  <si>
    <t>μ(N) = ∑μ = N * μ(1)</t>
  </si>
  <si>
    <r>
      <t>σ(N) = (∑σ</t>
    </r>
    <r>
      <rPr>
        <b/>
        <vertAlign val="superscript"/>
        <sz val="11"/>
        <color theme="1"/>
        <rFont val="Calibri"/>
        <family val="2"/>
      </rPr>
      <t>2</t>
    </r>
    <r>
      <rPr>
        <b/>
        <sz val="11"/>
        <color theme="1"/>
        <rFont val="Calibri"/>
        <family val="2"/>
      </rPr>
      <t>/N)</t>
    </r>
    <r>
      <rPr>
        <b/>
        <vertAlign val="superscript"/>
        <sz val="11"/>
        <color theme="1"/>
        <rFont val="Calibri"/>
        <family val="2"/>
      </rPr>
      <t xml:space="preserve">0,5 </t>
    </r>
    <r>
      <rPr>
        <b/>
        <sz val="11"/>
        <color theme="1"/>
        <rFont val="Calibri"/>
        <family val="2"/>
      </rPr>
      <t>= σ(1) * √N</t>
    </r>
  </si>
  <si>
    <t>2 STENEN 36 UITKOMSTEN</t>
  </si>
  <si>
    <t>ENKELE STEEN</t>
  </si>
  <si>
    <r>
      <t xml:space="preserve">ALS HET AANTAL OGEN WORDT UITBETAALD IN EEN GELIJK AANTAL OGEN IS DE VERWACHTINGSWAARDE E(€) = </t>
    </r>
    <r>
      <rPr>
        <b/>
        <sz val="11"/>
        <color theme="1"/>
        <rFont val="Calibri"/>
        <family val="2"/>
      </rPr>
      <t>μ (€)</t>
    </r>
  </si>
  <si>
    <t>DE KANS OP NIETS IS DAN {1-P(X)} EN DE KANS WINST/VERLIES RATIO IS P(X) / {1-P(X)}</t>
  </si>
  <si>
    <t xml:space="preserve"> 1/6</t>
  </si>
  <si>
    <t>X*P(X)</t>
  </si>
  <si>
    <r>
      <t xml:space="preserve">GEMIDDELDE X = </t>
    </r>
    <r>
      <rPr>
        <b/>
        <sz val="11"/>
        <color theme="1"/>
        <rFont val="Calibri"/>
        <family val="2"/>
      </rPr>
      <t>μ</t>
    </r>
  </si>
  <si>
    <r>
      <t xml:space="preserve">STANDAARDEVIATIE = </t>
    </r>
    <r>
      <rPr>
        <b/>
        <sz val="11"/>
        <color theme="1"/>
        <rFont val="Calibri"/>
        <family val="2"/>
      </rPr>
      <t>σ</t>
    </r>
  </si>
  <si>
    <t>BIJ SOM GELIJKE VERDELINGEN IS</t>
  </si>
  <si>
    <t>QUANTUM TOESTANDEN</t>
  </si>
  <si>
    <t>DIT BETREFT MET NAME:</t>
  </si>
  <si>
    <t>MATRIX REKENEN</t>
  </si>
  <si>
    <t xml:space="preserve">a X1 + b Y1 + c </t>
  </si>
  <si>
    <t>IN FEITE MAAKT DE QUANTUM THEORIE IN HOGE MATE GEBRUIK VAN BESTAANDE KENNIS EN GEEFT HIER ALLEEN EEN EIGEN SCHRIJFWIJZE EN BETEKENIS AAN</t>
  </si>
  <si>
    <t>VOOR EEN GOED BEGRIP VAN HET GEBRUIK IN DE QUANTUM THEORIE IS HET BELANGRIJK EERST DE OORSPRONKELIJKE ACHTERGRONDEN GOED TE BEGRIJPEN</t>
  </si>
  <si>
    <t xml:space="preserve">a X2 + b Y2 + c </t>
  </si>
  <si>
    <t xml:space="preserve">a X3 + b Y3 + c </t>
  </si>
  <si>
    <t>Z1 =</t>
  </si>
  <si>
    <t>Z2 =</t>
  </si>
  <si>
    <t>Z3 =</t>
  </si>
  <si>
    <t>IN MATRIX NOTATIE SCHRIJFT MEN DIT ALS VOLGT</t>
  </si>
  <si>
    <t>EEN TOESTAND KUN JE INTERPRETEREN ALS SPECIFIEK IETS IN EEN SPECIFIEKE SITUATIE MET UNIEKE ONDERSCHEIDENDE KENMERKEN</t>
  </si>
  <si>
    <t>TOESTANDEN</t>
  </si>
  <si>
    <t>KWANTUMTOESTAND</t>
  </si>
  <si>
    <t>STATE</t>
  </si>
  <si>
    <t>QUANTUM STATE</t>
  </si>
  <si>
    <t>CONDITION</t>
  </si>
  <si>
    <t>DEZE KARAKTERISEREN GEZAMENLIJK HET SYSTEEM</t>
  </si>
  <si>
    <t>VOLGENS DE QUANTUM EXPERTS ZOU DIT ALLEMAAL UNIEK EN ANDERS ZIJN DAN IN DE MACROWERELD</t>
  </si>
  <si>
    <t>DEZE BEGRIPPEN ZIJN DUS NIET UNIEK VOOR DE QUANTUM MECHANICA</t>
  </si>
  <si>
    <r>
      <t>IN DE WISKUNDE WORDT GESPROKEN VAN CO</t>
    </r>
    <r>
      <rPr>
        <b/>
        <sz val="11"/>
        <color theme="1"/>
        <rFont val="Calibri"/>
        <family val="2"/>
      </rPr>
      <t>Ë</t>
    </r>
    <r>
      <rPr>
        <b/>
        <sz val="11"/>
        <color theme="1"/>
        <rFont val="Calibri"/>
        <family val="2"/>
        <scheme val="minor"/>
      </rPr>
      <t>FFICIENTEN EN VARIABELEN</t>
    </r>
  </si>
  <si>
    <t>IN DE SYSTEEM EN CONTROL THEORIE VAN SYSTEEMMODEL EN TOESTANDSVARIABELEN</t>
  </si>
  <si>
    <t>BIJ EEN GEGEVEN AFBEELDING KAN OMGEKEERD EEN ONBEKENDE WORDEN UITGEREKEND</t>
  </si>
  <si>
    <t>VOOR ELKE ONBEKENDE IS DAN EEN ONAFHANKELIJKE VERGELIJKING NODIG</t>
  </si>
  <si>
    <r>
      <t xml:space="preserve">DE VERGELIJKING VOOR EEN PLAT VAK IN EEN 3D RUIMTE KAN WORDEN GESCHREVEN ALS Z = a X + b Y + c   , MET a </t>
    </r>
    <r>
      <rPr>
        <b/>
        <sz val="11"/>
        <color theme="1"/>
        <rFont val="Calibri"/>
        <family val="2"/>
      </rPr>
      <t>≠ 0 EN b ≠ 0</t>
    </r>
  </si>
  <si>
    <t>ALS X NIET GEGEVEN IS ONTSTAAT VOOR Z EEN OPLOSSINGSVERZAMELING DIE AANGEGEVEN WORDT DOOR DE RECHTE LIJN Y = -a/b X + (Z-c)/b</t>
  </si>
  <si>
    <r>
      <t>ALS BIJVOORBEELD DE CO</t>
    </r>
    <r>
      <rPr>
        <b/>
        <sz val="11"/>
        <color theme="1"/>
        <rFont val="Calibri"/>
        <family val="2"/>
      </rPr>
      <t>Ë</t>
    </r>
    <r>
      <rPr>
        <b/>
        <sz val="11"/>
        <color theme="1"/>
        <rFont val="Calibri"/>
        <family val="2"/>
        <scheme val="minor"/>
      </rPr>
      <t>FFICIENTEN EN X* EN Z* GEGEVEN ZIJN IS Y = (Z* - aX* - c)/b</t>
    </r>
  </si>
  <si>
    <r>
      <t>ALS DRIE ONAFHANKELIJK SETS AAN (X, Y, Z) WAARDEN GEGEVEN ZIJN KUNNEN DE CO</t>
    </r>
    <r>
      <rPr>
        <b/>
        <sz val="11"/>
        <color theme="1"/>
        <rFont val="Calibri"/>
        <family val="2"/>
      </rPr>
      <t>Ë</t>
    </r>
    <r>
      <rPr>
        <b/>
        <sz val="11"/>
        <color theme="1"/>
        <rFont val="Calibri"/>
        <family val="2"/>
        <scheme val="minor"/>
      </rPr>
      <t>FFICIENTEN WORDEN BEREKENT</t>
    </r>
  </si>
  <si>
    <t>BIJ ELKE ANDERE COMBINATIE X EN Y ONTSTAAT EEN ANDERE WAARDE Z</t>
  </si>
  <si>
    <t>Z1</t>
  </si>
  <si>
    <t>Z3</t>
  </si>
  <si>
    <t xml:space="preserve">Z2       X = </t>
  </si>
  <si>
    <r>
      <t xml:space="preserve"> --&gt;  </t>
    </r>
    <r>
      <rPr>
        <b/>
        <u/>
        <sz val="11"/>
        <color theme="1"/>
        <rFont val="Calibri"/>
        <family val="2"/>
        <scheme val="minor"/>
      </rPr>
      <t>a</t>
    </r>
    <r>
      <rPr>
        <b/>
        <sz val="11"/>
        <color theme="1"/>
        <rFont val="Calibri"/>
        <family val="2"/>
        <scheme val="minor"/>
      </rPr>
      <t xml:space="preserve"> = X</t>
    </r>
    <r>
      <rPr>
        <b/>
        <vertAlign val="superscript"/>
        <sz val="11"/>
        <color theme="1"/>
        <rFont val="Calibri"/>
        <family val="2"/>
        <scheme val="minor"/>
      </rPr>
      <t>-1</t>
    </r>
    <r>
      <rPr>
        <b/>
        <sz val="11"/>
        <color theme="1"/>
        <rFont val="Calibri"/>
        <family val="2"/>
        <scheme val="minor"/>
      </rPr>
      <t xml:space="preserve"> </t>
    </r>
    <r>
      <rPr>
        <b/>
        <u/>
        <sz val="11"/>
        <color theme="1"/>
        <rFont val="Calibri"/>
        <family val="2"/>
        <scheme val="minor"/>
      </rPr>
      <t>z</t>
    </r>
  </si>
  <si>
    <r>
      <t>X</t>
    </r>
    <r>
      <rPr>
        <b/>
        <vertAlign val="superscript"/>
        <sz val="11"/>
        <color theme="1"/>
        <rFont val="Calibri"/>
        <family val="2"/>
        <scheme val="minor"/>
      </rPr>
      <t>-1</t>
    </r>
    <r>
      <rPr>
        <b/>
        <sz val="11"/>
        <color theme="1"/>
        <rFont val="Calibri"/>
        <family val="2"/>
        <scheme val="minor"/>
      </rPr>
      <t xml:space="preserve"> = INVERSE VAN X</t>
    </r>
  </si>
  <si>
    <r>
      <rPr>
        <b/>
        <u/>
        <sz val="11"/>
        <color theme="1"/>
        <rFont val="Calibri"/>
        <family val="2"/>
        <scheme val="minor"/>
      </rPr>
      <t>z</t>
    </r>
    <r>
      <rPr>
        <b/>
        <sz val="11"/>
        <color theme="1"/>
        <rFont val="Calibri"/>
        <family val="2"/>
        <scheme val="minor"/>
      </rPr>
      <t xml:space="preserve">  EN  </t>
    </r>
    <r>
      <rPr>
        <b/>
        <u/>
        <sz val="11"/>
        <color theme="1"/>
        <rFont val="Calibri"/>
        <family val="2"/>
        <scheme val="minor"/>
      </rPr>
      <t>a</t>
    </r>
    <r>
      <rPr>
        <b/>
        <sz val="11"/>
        <color theme="1"/>
        <rFont val="Calibri"/>
        <family val="2"/>
        <scheme val="minor"/>
      </rPr>
      <t xml:space="preserve">  ZIJN KOLOMVECTOREN</t>
    </r>
  </si>
  <si>
    <r>
      <rPr>
        <b/>
        <u/>
        <sz val="11"/>
        <color theme="1"/>
        <rFont val="Calibri"/>
        <family val="2"/>
        <scheme val="minor"/>
      </rPr>
      <t>z</t>
    </r>
    <r>
      <rPr>
        <b/>
        <sz val="11"/>
        <color theme="1"/>
        <rFont val="Calibri"/>
        <family val="2"/>
        <scheme val="minor"/>
      </rPr>
      <t xml:space="preserve"> = X </t>
    </r>
    <r>
      <rPr>
        <b/>
        <u/>
        <sz val="11"/>
        <color theme="1"/>
        <rFont val="Calibri"/>
        <family val="2"/>
        <scheme val="minor"/>
      </rPr>
      <t>a</t>
    </r>
    <r>
      <rPr>
        <b/>
        <sz val="11"/>
        <color theme="1"/>
        <rFont val="Calibri"/>
        <family val="2"/>
        <scheme val="minor"/>
      </rPr>
      <t xml:space="preserve">        MET </t>
    </r>
    <r>
      <rPr>
        <b/>
        <u/>
        <sz val="11"/>
        <color theme="1"/>
        <rFont val="Calibri"/>
        <family val="2"/>
        <scheme val="minor"/>
      </rPr>
      <t>z</t>
    </r>
    <r>
      <rPr>
        <b/>
        <sz val="11"/>
        <color theme="1"/>
        <rFont val="Calibri"/>
        <family val="2"/>
        <scheme val="minor"/>
      </rPr>
      <t xml:space="preserve"> = </t>
    </r>
  </si>
  <si>
    <r>
      <t xml:space="preserve">  </t>
    </r>
    <r>
      <rPr>
        <b/>
        <u/>
        <sz val="11"/>
        <color theme="1"/>
        <rFont val="Calibri"/>
        <family val="2"/>
        <scheme val="minor"/>
      </rPr>
      <t>a</t>
    </r>
    <r>
      <rPr>
        <b/>
        <sz val="11"/>
        <color theme="1"/>
        <rFont val="Calibri"/>
        <family val="2"/>
        <scheme val="minor"/>
      </rPr>
      <t xml:space="preserve"> =   b</t>
    </r>
  </si>
  <si>
    <t xml:space="preserve">          a</t>
  </si>
  <si>
    <t xml:space="preserve">          c</t>
  </si>
  <si>
    <t>X = MATRIX MET VARIABELEN EN EENHEIDSKOLUM VOOR c</t>
  </si>
  <si>
    <t>DIE NIET ALLE DRIE OP DEZELFDE RECHTE LIJN LIGGEN IN HET GRONDVLAK XY</t>
  </si>
  <si>
    <r>
      <t>VOOR DE INVERSE GELDT X</t>
    </r>
    <r>
      <rPr>
        <b/>
        <vertAlign val="superscript"/>
        <sz val="11"/>
        <color theme="1"/>
        <rFont val="Calibri"/>
        <family val="2"/>
        <scheme val="minor"/>
      </rPr>
      <t>-1</t>
    </r>
    <r>
      <rPr>
        <b/>
        <sz val="11"/>
        <color theme="1"/>
        <rFont val="Calibri"/>
        <family val="2"/>
        <scheme val="minor"/>
      </rPr>
      <t xml:space="preserve"> X = X X</t>
    </r>
    <r>
      <rPr>
        <b/>
        <vertAlign val="superscript"/>
        <sz val="11"/>
        <color theme="1"/>
        <rFont val="Calibri"/>
        <family val="2"/>
        <scheme val="minor"/>
      </rPr>
      <t>-1</t>
    </r>
    <r>
      <rPr>
        <b/>
        <sz val="11"/>
        <color theme="1"/>
        <rFont val="Calibri"/>
        <family val="2"/>
        <scheme val="minor"/>
      </rPr>
      <t xml:space="preserve"> = I = EENHEIDSMATRIX MET ALLE ELEMENTEN OP DE DIAGONAAL GELIJK AAN 1 EN ALLE ANDERE ELEMENTEN 0</t>
    </r>
  </si>
  <si>
    <t xml:space="preserve">DE DRIE VERGELIJKINGEN MOETEN ONAFHANKELIJK ZIJN , HETGEEN BETEKENT DAT DRIE VERSCHILLENDE PUNTEN OP HET VLAK GEGEVEN MOETEN ZIJN </t>
  </si>
  <si>
    <t>MEN ZEGT OOK WEL DAT ER EEN ONAFHANKELIJKE BASIS MOET ZIJN, DAT DE MATRIX X VIERKANT MOET ZIJN, OF DAT X GEINVERTEERD MOET KUNNEN WORDEN</t>
  </si>
  <si>
    <r>
      <rPr>
        <b/>
        <u/>
        <sz val="11"/>
        <color theme="1"/>
        <rFont val="Calibri"/>
        <family val="2"/>
        <scheme val="minor"/>
      </rPr>
      <t>x</t>
    </r>
    <r>
      <rPr>
        <b/>
        <vertAlign val="superscript"/>
        <sz val="11"/>
        <color theme="1"/>
        <rFont val="Calibri"/>
        <family val="2"/>
        <scheme val="minor"/>
      </rPr>
      <t>T</t>
    </r>
    <r>
      <rPr>
        <b/>
        <sz val="11"/>
        <color theme="1"/>
        <rFont val="Calibri"/>
        <family val="2"/>
        <scheme val="minor"/>
      </rPr>
      <t xml:space="preserve"> = DE GETRANSPONEERDE VAN </t>
    </r>
    <r>
      <rPr>
        <b/>
        <u/>
        <sz val="11"/>
        <color theme="1"/>
        <rFont val="Calibri"/>
        <family val="2"/>
        <scheme val="minor"/>
      </rPr>
      <t>x</t>
    </r>
    <r>
      <rPr>
        <b/>
        <sz val="11"/>
        <color theme="1"/>
        <rFont val="Calibri"/>
        <family val="2"/>
        <scheme val="minor"/>
      </rPr>
      <t xml:space="preserve">  =  KOLOMVECTOR GESCHREVEN ALS RIJVECTOR</t>
    </r>
  </si>
  <si>
    <t>BEKNOPT OVERZICHT OP HOOFDLIJNEN</t>
  </si>
  <si>
    <r>
      <t xml:space="preserve">VOOR TWEE VECTOREN MET GELIJKE LENGTE n GELDT HET PRODUCT </t>
    </r>
    <r>
      <rPr>
        <b/>
        <u/>
        <sz val="11"/>
        <color theme="1"/>
        <rFont val="Calibri"/>
        <family val="2"/>
        <scheme val="minor"/>
      </rPr>
      <t>x</t>
    </r>
    <r>
      <rPr>
        <b/>
        <vertAlign val="superscript"/>
        <sz val="11"/>
        <color theme="1"/>
        <rFont val="Calibri"/>
        <family val="2"/>
        <scheme val="minor"/>
      </rPr>
      <t>T</t>
    </r>
    <r>
      <rPr>
        <b/>
        <sz val="11"/>
        <color theme="1"/>
        <rFont val="Calibri"/>
        <family val="2"/>
        <scheme val="minor"/>
      </rPr>
      <t xml:space="preserve"> </t>
    </r>
    <r>
      <rPr>
        <b/>
        <u/>
        <sz val="11"/>
        <color theme="1"/>
        <rFont val="Calibri"/>
        <family val="2"/>
        <scheme val="minor"/>
      </rPr>
      <t>y</t>
    </r>
    <r>
      <rPr>
        <b/>
        <sz val="11"/>
        <color theme="1"/>
        <rFont val="Calibri"/>
        <family val="2"/>
        <scheme val="minor"/>
      </rPr>
      <t xml:space="preserve"> = x</t>
    </r>
    <r>
      <rPr>
        <b/>
        <vertAlign val="subscript"/>
        <sz val="11"/>
        <color theme="1"/>
        <rFont val="Calibri"/>
        <family val="2"/>
        <scheme val="minor"/>
      </rPr>
      <t>1</t>
    </r>
    <r>
      <rPr>
        <b/>
        <sz val="11"/>
        <color theme="1"/>
        <rFont val="Calibri"/>
        <family val="2"/>
        <scheme val="minor"/>
      </rPr>
      <t>y</t>
    </r>
    <r>
      <rPr>
        <b/>
        <vertAlign val="subscript"/>
        <sz val="11"/>
        <color theme="1"/>
        <rFont val="Calibri"/>
        <family val="2"/>
        <scheme val="minor"/>
      </rPr>
      <t>1</t>
    </r>
    <r>
      <rPr>
        <b/>
        <sz val="11"/>
        <color theme="1"/>
        <rFont val="Calibri"/>
        <family val="2"/>
        <scheme val="minor"/>
      </rPr>
      <t xml:space="preserve"> + x</t>
    </r>
    <r>
      <rPr>
        <b/>
        <vertAlign val="subscript"/>
        <sz val="11"/>
        <color theme="1"/>
        <rFont val="Calibri"/>
        <family val="2"/>
        <scheme val="minor"/>
      </rPr>
      <t>2</t>
    </r>
    <r>
      <rPr>
        <b/>
        <sz val="11"/>
        <color theme="1"/>
        <rFont val="Calibri"/>
        <family val="2"/>
        <scheme val="minor"/>
      </rPr>
      <t>y</t>
    </r>
    <r>
      <rPr>
        <b/>
        <vertAlign val="subscript"/>
        <sz val="11"/>
        <color theme="1"/>
        <rFont val="Calibri"/>
        <family val="2"/>
        <scheme val="minor"/>
      </rPr>
      <t>2</t>
    </r>
    <r>
      <rPr>
        <b/>
        <sz val="11"/>
        <color theme="1"/>
        <rFont val="Calibri"/>
        <family val="2"/>
        <scheme val="minor"/>
      </rPr>
      <t xml:space="preserve">  ..  X</t>
    </r>
    <r>
      <rPr>
        <b/>
        <vertAlign val="subscript"/>
        <sz val="11"/>
        <color theme="1"/>
        <rFont val="Calibri"/>
        <family val="2"/>
        <scheme val="minor"/>
      </rPr>
      <t>n</t>
    </r>
    <r>
      <rPr>
        <b/>
        <sz val="11"/>
        <color theme="1"/>
        <rFont val="Calibri"/>
        <family val="2"/>
        <scheme val="minor"/>
      </rPr>
      <t>y</t>
    </r>
    <r>
      <rPr>
        <b/>
        <vertAlign val="subscript"/>
        <sz val="11"/>
        <color theme="1"/>
        <rFont val="Calibri"/>
        <family val="2"/>
        <scheme val="minor"/>
      </rPr>
      <t>n</t>
    </r>
  </si>
  <si>
    <t>PYTHAGORAS</t>
  </si>
  <si>
    <t>PAS DAARNA KAN WORDEN INGEGAAN OP WAT ER OP QUANTUM SCHAAL NU PRECIES ANDERS IS</t>
  </si>
  <si>
    <r>
      <t>HIERIN ZIJN a, b EN c DE PARAMETERS OF CO</t>
    </r>
    <r>
      <rPr>
        <b/>
        <sz val="11"/>
        <color theme="1"/>
        <rFont val="Calibri"/>
        <family val="2"/>
      </rPr>
      <t>Ë</t>
    </r>
    <r>
      <rPr>
        <b/>
        <sz val="11"/>
        <color theme="1"/>
        <rFont val="Calibri"/>
        <family val="2"/>
        <scheme val="minor"/>
      </rPr>
      <t>FFICIENTEN VAN DE VERGELIJKING, X EN Y DE VARIABELEN EN GEEFT SUBSTITUTIE DE AFBEELDING Z</t>
    </r>
  </si>
  <si>
    <t xml:space="preserve">ALS ER MEER PUNTEN ZIJN DAN PARAMETERS KAN STATISCH EEN SCHATTING WORDEN GEMAAKT VOOR DE BESTE WAARDEN VAN DE PARAMETERS </t>
  </si>
  <si>
    <t>HET KWADRAAT SPREIDING VAN DE MEETPUNTEN T.O.V. HET VLAK WORDT DAARBIJ GEMINIMALISSEERD OP BASIS VAN DE LINEAIRE REGRESSIEMETHODE</t>
  </si>
  <si>
    <r>
      <t>DE MATRIX X IS DAN OORSPRONKELIJK LANGWERPIG, MAAR IN DE BEREKENINGSMETHODE ONTSTAAT EEN VIERKANTE MATIX X</t>
    </r>
    <r>
      <rPr>
        <b/>
        <vertAlign val="superscript"/>
        <sz val="11"/>
        <color theme="1"/>
        <rFont val="Calibri"/>
        <family val="2"/>
        <scheme val="minor"/>
      </rPr>
      <t>T</t>
    </r>
    <r>
      <rPr>
        <b/>
        <sz val="11"/>
        <color theme="1"/>
        <rFont val="Calibri"/>
        <family val="2"/>
        <scheme val="minor"/>
      </rPr>
      <t xml:space="preserve"> X </t>
    </r>
  </si>
  <si>
    <t>VOOR EEN VERDERE UITLEG ZIE DE EERDERE FILES</t>
  </si>
  <si>
    <t>DIVERSEN WO6 ONDERZOEKSVAARDIGHEDEN, WERKBLAD LM, KLEINSTE KWADRATENMETHODE OP BASIS VAN MATRIXREKENEN</t>
  </si>
  <si>
    <t>DIT IS GEEN ONDERDEEL MEER VAN VWO WISKUNDE B</t>
  </si>
  <si>
    <t>COMBINATORIEK GAAT OVER PERMUTATIES EN COMBINATIES, MET WEL OF GEEN HERHALING EN VOLGORDE WEL OF NIET VAN BELANG</t>
  </si>
  <si>
    <t>DISCRETE FREQUENTIEVERDELINGEN WORDEN MIDDELS RELATIEVE FREQUENTIES OMGEZET NAAR KANSVERDELINGEN</t>
  </si>
  <si>
    <t>BIJ KANSDICHTHEDEN MOET EEN KANS BEREKENT WORDEN ALS EEN OPPERVLAK ONDER DE PDF EN TUSSEN 2 GRENZEN</t>
  </si>
  <si>
    <t>BIJ KANSBEREKENINGEN IS VAN BELANG OF DE GEBEURTENISSEN AFHANKELIJK OF ONAFHANKELIJK VAN ELKAAR ZIJN</t>
  </si>
  <si>
    <t>DAN IS DE KANS OP DEZE EN DIE GELIJK AAN HET PRODUCT VAN DE 2 KANSEN  --&gt; SCHRIJFWIJZE VOOR EN = *   --&gt;  P(X*Y) = P(X) * P(Y)</t>
  </si>
  <si>
    <t>ALS DEZE ONAFHANKELIJK ZIJN IS KANS OP DEZE OF DIE GELIJK AAN DE SOM VAN DE 2 KANSEN  --&gt; SCHRIJFWIJZE VOOR OF = +  --&gt;  P(X + Y) = P(X) + PY)</t>
  </si>
  <si>
    <t xml:space="preserve">DEZE SCHRIJFWIJZEN GEVEN DUS DIRECT AAN WELKE BEWERKING MOET WORDEN UITGEVOERD </t>
  </si>
  <si>
    <r>
      <t xml:space="preserve">DE STANDAARDAFWIJKING IS EEN MAAT VOOR DE SPREIDING T.O.V. HET GEMIDDELDE </t>
    </r>
    <r>
      <rPr>
        <b/>
        <sz val="11"/>
        <color theme="1"/>
        <rFont val="Calibri"/>
        <family val="2"/>
      </rPr>
      <t>σ = { ∑ (X-μ)</t>
    </r>
    <r>
      <rPr>
        <b/>
        <vertAlign val="superscript"/>
        <sz val="11"/>
        <color theme="1"/>
        <rFont val="Calibri"/>
        <family val="2"/>
      </rPr>
      <t xml:space="preserve">2 </t>
    </r>
    <r>
      <rPr>
        <b/>
        <sz val="11"/>
        <color theme="1"/>
        <rFont val="Calibri"/>
        <family val="2"/>
      </rPr>
      <t>N(X)/N}</t>
    </r>
    <r>
      <rPr>
        <b/>
        <vertAlign val="superscript"/>
        <sz val="11"/>
        <color theme="1"/>
        <rFont val="Calibri"/>
        <family val="2"/>
      </rPr>
      <t>0,5</t>
    </r>
    <r>
      <rPr>
        <b/>
        <sz val="11"/>
        <color theme="1"/>
        <rFont val="Calibri"/>
        <family val="2"/>
      </rPr>
      <t xml:space="preserve"> =  { ∑ (X-μ)</t>
    </r>
    <r>
      <rPr>
        <b/>
        <vertAlign val="superscript"/>
        <sz val="11"/>
        <color theme="1"/>
        <rFont val="Calibri"/>
        <family val="2"/>
      </rPr>
      <t>2</t>
    </r>
    <r>
      <rPr>
        <b/>
        <sz val="11"/>
        <color theme="1"/>
        <rFont val="Calibri"/>
        <family val="2"/>
      </rPr>
      <t xml:space="preserve"> P(X)}</t>
    </r>
    <r>
      <rPr>
        <b/>
        <vertAlign val="superscript"/>
        <sz val="11"/>
        <color theme="1"/>
        <rFont val="Calibri"/>
        <family val="2"/>
      </rPr>
      <t>0,5</t>
    </r>
    <r>
      <rPr>
        <b/>
        <sz val="11"/>
        <color theme="1"/>
        <rFont val="Calibri"/>
        <family val="2"/>
      </rPr>
      <t xml:space="preserve"> </t>
    </r>
  </si>
  <si>
    <t>VOOR EEN UITGEBREIDE VERDERE UITLEG ZIE DE EERDERE FILE</t>
  </si>
  <si>
    <t>VOOR DE DE SOM VAN ONAFHANKELIJKE VERDELINGEN GELDT DAT HET GEMIDDELDE VAN DE SOM GELIJK IS AAN DE SOM VAN DE GEMIDDELDEN</t>
  </si>
  <si>
    <r>
      <t xml:space="preserve">VOOR DE STANDAARDAFWIJKING GELDT  </t>
    </r>
    <r>
      <rPr>
        <b/>
        <sz val="11"/>
        <color theme="1"/>
        <rFont val="Calibri"/>
        <family val="2"/>
      </rPr>
      <t>σ</t>
    </r>
    <r>
      <rPr>
        <b/>
        <vertAlign val="subscript"/>
        <sz val="11"/>
        <color theme="1"/>
        <rFont val="Calibri"/>
        <family val="2"/>
      </rPr>
      <t>SOM</t>
    </r>
    <r>
      <rPr>
        <b/>
        <vertAlign val="superscript"/>
        <sz val="11"/>
        <color theme="1"/>
        <rFont val="Calibri"/>
        <family val="2"/>
      </rPr>
      <t>2</t>
    </r>
    <r>
      <rPr>
        <b/>
        <sz val="11"/>
        <color theme="1"/>
        <rFont val="Calibri"/>
        <family val="2"/>
      </rPr>
      <t xml:space="preserve"> = ∑ σ</t>
    </r>
    <r>
      <rPr>
        <b/>
        <vertAlign val="superscript"/>
        <sz val="11"/>
        <color theme="1"/>
        <rFont val="Calibri"/>
        <family val="2"/>
      </rPr>
      <t xml:space="preserve">2   </t>
    </r>
    <r>
      <rPr>
        <b/>
        <sz val="11"/>
        <color theme="1"/>
        <rFont val="Calibri"/>
        <family val="2"/>
      </rPr>
      <t>(GELDT ZOWEL BIJ EEN SOM ALS BIJ EEN VERSCHIL)</t>
    </r>
  </si>
  <si>
    <t>LINEAIRE SUPERPOSITIE IS HET OPTELLEN OF AFTREKKEN VAN VERSCHILLENDE VERDELINGEN  (VERSCHIL = OPTELLEN MET NEGATIEF TEKEN)</t>
  </si>
  <si>
    <r>
      <t xml:space="preserve">BIJ GELIJKE </t>
    </r>
    <r>
      <rPr>
        <b/>
        <sz val="11"/>
        <color theme="1"/>
        <rFont val="Calibri"/>
        <family val="2"/>
      </rPr>
      <t>σ IS DUS σ</t>
    </r>
    <r>
      <rPr>
        <b/>
        <vertAlign val="subscript"/>
        <sz val="11"/>
        <color theme="1"/>
        <rFont val="Calibri"/>
        <family val="2"/>
      </rPr>
      <t>SOM</t>
    </r>
    <r>
      <rPr>
        <b/>
        <sz val="11"/>
        <color theme="1"/>
        <rFont val="Calibri"/>
        <family val="2"/>
      </rPr>
      <t xml:space="preserve"> = σ * √N</t>
    </r>
  </si>
  <si>
    <t>WERKBLAD DOBBELSTEEN ILLUSTREERT DIT AAN DE HAND VAN 1 T/M N ZUIVERE DOBBELSTENEN</t>
  </si>
  <si>
    <r>
      <t xml:space="preserve">BIJ EEN DISCRETE KANSVERDELING WORDT DEZE GEWOONLIJK AANGEGEVEN MET X  EN DIE BIJ KANSDICHTHEIDSVERDELINGEN MET </t>
    </r>
    <r>
      <rPr>
        <b/>
        <sz val="11"/>
        <color theme="1"/>
        <rFont val="Calibri"/>
        <family val="2"/>
      </rPr>
      <t>μ</t>
    </r>
  </si>
  <si>
    <t xml:space="preserve">MET VERWACHTINGSWAARDE E(X) WORDT HET GEMIDDELDE BEDOELD </t>
  </si>
  <si>
    <t>DE STATISTIEK KAN ZIJN GEBASEERD OP DE WAARDEN OF OP GEWOGEN WAARDEN</t>
  </si>
  <si>
    <t>LINEAIRE REGRESSIE EN CORRELATIE</t>
  </si>
  <si>
    <t>DIT KAN EEN RECHTE LIJN ZIJN, MAAR OOK EEN 3D VLAK OF MEER DIMENSIONAAL LINEAIR VERBAND</t>
  </si>
  <si>
    <t>LINEAIRE REGRESSIE IS EEN STATISTISCHE METHODE WAARMEE EEN LINEAIR VERBAND TUSSEN VEEL PUNTEN WORDT BEPAALD</t>
  </si>
  <si>
    <t>VOOR EEN UITGEBREIDE VERDERE UITLEG ZIE DE FILES</t>
  </si>
  <si>
    <t>WISKUNDE, COMBINATORIEK &amp; STATISTIEK  WERKBLAD E(X) STDAFW TOONT 3 MANIEREN VAN BEREKENEN</t>
  </si>
  <si>
    <t>DIVERSEN OPTIMAAL THEORETISCH VERBAND, VERALGEMENISERING NAAR NIET LINEAIRE FUNCTIES</t>
  </si>
  <si>
    <t>QUANTUM MECHANICA, QM REGRESSIE EN CORRELATIE, ZEER UITGEBREIDE THEORETISCHE UITLEG</t>
  </si>
  <si>
    <t>DE LINEAIRE CORRELATIE IS EEN MAAT VOOR IN WELKE MATE HET VERBAND WORDT VERKLAARD DOOR EEN LINEAIRE RELATIE</t>
  </si>
  <si>
    <r>
      <t xml:space="preserve">DE COMPLEXE REKENWIJZE IS GEBASEERD OP DE IMAGINAIRE EENHEID i = </t>
    </r>
    <r>
      <rPr>
        <b/>
        <sz val="11"/>
        <color theme="1"/>
        <rFont val="Calibri"/>
        <family val="2"/>
      </rPr>
      <t>√-1</t>
    </r>
  </si>
  <si>
    <r>
      <t xml:space="preserve">EEN COMPLEX GETAL WORDT GESCHREVEN ALS Z = a + ib EN OOK ALS Z = A (COS </t>
    </r>
    <r>
      <rPr>
        <b/>
        <sz val="11"/>
        <color theme="1"/>
        <rFont val="Verdana"/>
        <family val="2"/>
      </rPr>
      <t>φ</t>
    </r>
    <r>
      <rPr>
        <b/>
        <sz val="11"/>
        <color theme="1"/>
        <rFont val="Calibri"/>
        <family val="2"/>
      </rPr>
      <t xml:space="preserve"> + i SIN </t>
    </r>
    <r>
      <rPr>
        <b/>
        <sz val="11"/>
        <color theme="1"/>
        <rFont val="Verdana"/>
        <family val="2"/>
      </rPr>
      <t>φ</t>
    </r>
    <r>
      <rPr>
        <b/>
        <sz val="11"/>
        <color theme="1"/>
        <rFont val="Calibri"/>
        <family val="2"/>
      </rPr>
      <t>) = A e</t>
    </r>
    <r>
      <rPr>
        <b/>
        <vertAlign val="superscript"/>
        <sz val="11"/>
        <color theme="1"/>
        <rFont val="Cambria"/>
        <family val="1"/>
      </rPr>
      <t>iφ</t>
    </r>
  </si>
  <si>
    <r>
      <t>DE GECONJUGEERDE VAN Z IS Z = a - ib = A (COS φ - i SIN φ) = A e</t>
    </r>
    <r>
      <rPr>
        <b/>
        <vertAlign val="superscript"/>
        <sz val="11"/>
        <color theme="1"/>
        <rFont val="Calibri"/>
        <family val="2"/>
        <scheme val="minor"/>
      </rPr>
      <t>-iφ</t>
    </r>
  </si>
  <si>
    <t>HET STREEPJE BOVEN Z GEEFT NU NIET HET GEMIDDELDE AAN</t>
  </si>
  <si>
    <r>
      <t xml:space="preserve">BASIS REKENREGELS ZIJN </t>
    </r>
    <r>
      <rPr>
        <b/>
        <sz val="11"/>
        <color theme="1"/>
        <rFont val="Verdana"/>
        <family val="2"/>
      </rPr>
      <t>φ</t>
    </r>
    <r>
      <rPr>
        <b/>
        <sz val="11"/>
        <color theme="1"/>
        <rFont val="Calibri"/>
        <family val="2"/>
      </rPr>
      <t xml:space="preserve"> = TAN</t>
    </r>
    <r>
      <rPr>
        <b/>
        <vertAlign val="superscript"/>
        <sz val="11"/>
        <color theme="1"/>
        <rFont val="Calibri"/>
        <family val="2"/>
      </rPr>
      <t>-1</t>
    </r>
    <r>
      <rPr>
        <b/>
        <sz val="11"/>
        <color theme="1"/>
        <rFont val="Calibri"/>
        <family val="2"/>
      </rPr>
      <t xml:space="preserve"> (b/a) , </t>
    </r>
    <r>
      <rPr>
        <b/>
        <sz val="11"/>
        <color theme="1"/>
        <rFont val="Calibri"/>
        <family val="2"/>
        <scheme val="minor"/>
      </rPr>
      <t>Z + Z = 2a  , Z - Z = 2ib   EN  Z*Z = a</t>
    </r>
    <r>
      <rPr>
        <b/>
        <vertAlign val="superscript"/>
        <sz val="11"/>
        <color theme="1"/>
        <rFont val="Calibri"/>
        <family val="2"/>
        <scheme val="minor"/>
      </rPr>
      <t>2</t>
    </r>
    <r>
      <rPr>
        <b/>
        <sz val="11"/>
        <color theme="1"/>
        <rFont val="Calibri"/>
        <family val="2"/>
        <scheme val="minor"/>
      </rPr>
      <t xml:space="preserve"> + b</t>
    </r>
    <r>
      <rPr>
        <b/>
        <vertAlign val="superscript"/>
        <sz val="11"/>
        <color theme="1"/>
        <rFont val="Calibri"/>
        <family val="2"/>
        <scheme val="minor"/>
      </rPr>
      <t>2</t>
    </r>
    <r>
      <rPr>
        <b/>
        <sz val="11"/>
        <color theme="1"/>
        <rFont val="Calibri"/>
        <family val="2"/>
        <scheme val="minor"/>
      </rPr>
      <t xml:space="preserve"> = |Z|</t>
    </r>
    <r>
      <rPr>
        <b/>
        <vertAlign val="superscript"/>
        <sz val="11"/>
        <color theme="1"/>
        <rFont val="Calibri"/>
        <family val="2"/>
        <scheme val="minor"/>
      </rPr>
      <t>2</t>
    </r>
    <r>
      <rPr>
        <b/>
        <sz val="11"/>
        <color theme="1"/>
        <rFont val="Calibri"/>
        <family val="2"/>
        <scheme val="minor"/>
      </rPr>
      <t xml:space="preserve"> = A</t>
    </r>
    <r>
      <rPr>
        <b/>
        <vertAlign val="superscript"/>
        <sz val="11"/>
        <color theme="1"/>
        <rFont val="Calibri"/>
        <family val="2"/>
        <scheme val="minor"/>
      </rPr>
      <t>2</t>
    </r>
  </si>
  <si>
    <t>QUANTUM MECHANICA, GETALLEN &amp; COMPLEXE REKENWIJZE</t>
  </si>
  <si>
    <t>QUANTUM MECHANICA, KLASSIEKE ELECTRO DYNAMICA &amp; CONTROL THEORIE</t>
  </si>
  <si>
    <t>WISKUNDE, COMPLEXE GETALLEN</t>
  </si>
  <si>
    <t>GOLFTHEORIE</t>
  </si>
  <si>
    <t xml:space="preserve">IN DE TWEEDE BENADERING VANUIT DE QUANTUM MECHANICA IS UITGEBREID INGEGAAN OP KLASSIEKE TRILLINGEN EN GOLVEN </t>
  </si>
  <si>
    <r>
      <t>VERVOLGENS OOK OP DE SCHR</t>
    </r>
    <r>
      <rPr>
        <b/>
        <sz val="11"/>
        <color theme="1"/>
        <rFont val="Calibri"/>
        <family val="2"/>
      </rPr>
      <t>Ö</t>
    </r>
    <r>
      <rPr>
        <b/>
        <sz val="11"/>
        <color theme="1"/>
        <rFont val="Calibri"/>
        <family val="2"/>
        <scheme val="minor"/>
      </rPr>
      <t>DINGER GOLFVERGELIJKING EN DE OPLOSSINGEN IN EEN INFINITE EN FINITE PUT</t>
    </r>
  </si>
  <si>
    <r>
      <t>ZIE DE FILES ONDER DE 2</t>
    </r>
    <r>
      <rPr>
        <b/>
        <vertAlign val="superscript"/>
        <sz val="11"/>
        <color theme="1"/>
        <rFont val="Calibri"/>
        <family val="2"/>
        <scheme val="minor"/>
      </rPr>
      <t>e</t>
    </r>
    <r>
      <rPr>
        <b/>
        <sz val="11"/>
        <color theme="1"/>
        <rFont val="Calibri"/>
        <family val="2"/>
        <scheme val="minor"/>
      </rPr>
      <t xml:space="preserve"> BENADERING</t>
    </r>
  </si>
  <si>
    <t>DE RECHTE VERTICALE STREEP BETEKENT HIER GELDEND VOOR TOESTAND n</t>
  </si>
  <si>
    <r>
      <t>BIJ EEN AMPLITUDE A IS DE EFFECTIEVE WAARDE GELIJK AAN A/</t>
    </r>
    <r>
      <rPr>
        <b/>
        <sz val="11"/>
        <color theme="1"/>
        <rFont val="Calibri"/>
        <family val="2"/>
      </rPr>
      <t>√2 EN HET TOTALE OPPERVLAK VAN DE KWADRAATFUNCTIE GELIJK AAN A</t>
    </r>
    <r>
      <rPr>
        <b/>
        <vertAlign val="superscript"/>
        <sz val="11"/>
        <color theme="1"/>
        <rFont val="Calibri"/>
        <family val="2"/>
      </rPr>
      <t>2</t>
    </r>
    <r>
      <rPr>
        <b/>
        <sz val="11"/>
        <color theme="1"/>
        <rFont val="Calibri"/>
        <family val="2"/>
      </rPr>
      <t>/2</t>
    </r>
  </si>
  <si>
    <r>
      <t xml:space="preserve">NORMEREN NAAR EEN TOTAAL OPPERVLAK 1 VEREIST DUS EEN AMPLITUDE A = </t>
    </r>
    <r>
      <rPr>
        <b/>
        <sz val="11"/>
        <color theme="1"/>
        <rFont val="Calibri"/>
        <family val="2"/>
      </rPr>
      <t>√2, VOOR ELKE n</t>
    </r>
  </si>
  <si>
    <t>IN DE FILE LINEAIRE SUPERPOSITIE IS GEBRUIK GEMAAKT VAN DE EFFECTIEVE WAARDE IN VERTICALE RICHTING</t>
  </si>
  <si>
    <r>
      <t xml:space="preserve">T.O.V. HET MIDDEN VAN EEN ENKELE BUIK GELDT OOK EEN HORIZONTALE STANDAARDDEVIATIE </t>
    </r>
    <r>
      <rPr>
        <b/>
        <sz val="11"/>
        <color theme="1"/>
        <rFont val="Calibri"/>
        <family val="2"/>
      </rPr>
      <t>σ = 0,181</t>
    </r>
  </si>
  <si>
    <t>VOOR EEN GEDETAILLEERDE ANALYSE VAN DE PDF EN ZIJN STATISTISCHE KENMERKEN ZIE DE FILE TUNNELING EN PLAATS</t>
  </si>
  <si>
    <t>COMPLEXE REKENWIJZE</t>
  </si>
  <si>
    <t>CONTROL THEORIE</t>
  </si>
  <si>
    <t>DE SIGNAAL EN CONTROL THEORIE IS ZEER OMVANGRIJK</t>
  </si>
  <si>
    <t>VOOR EEN BEPERKTE INTRODUCTIE ZIE DE FILE KLASSIEKE ELECTRO DYNAMICA &amp; CONTROL THEORIE</t>
  </si>
  <si>
    <t>IN DE SYSTEEM EN CONTROL THEORIE SPELEN TOESTANDSVARIABELEN EEN ZEER BELANGRIJKE ROL</t>
  </si>
  <si>
    <t>DEZE BETREFFEN VAAK GROOTHEDEN ALS PLAATS, KRACHT EN TEMPERATUUR</t>
  </si>
  <si>
    <t>HET SYSTEEMMODEL BESCHRIJFT DE DIFFERENTIAALVERGELIJKINGEN EN VERDERE DE RELATIES TUSSEN DE TOESTANDEN</t>
  </si>
  <si>
    <t>ER BESTAAN ZEER GEAVANCEERDE BEREKENINGSMETHODEN OM STATISTISCH OPTIMAAL DE TOESTANDEN TE SCHATTEN</t>
  </si>
  <si>
    <t>DIT WERKT MET ZOGENAAMDE KRUISCORRELATIES, MOMENTEN EN KALMAN FILTERS</t>
  </si>
  <si>
    <t>EEN EENVOUDIG VOORBEELD IS HET SCHATTEN VAN DE FREQUENTIE ω OP BASIS VAN DE OGENSCHIJNLIJK RANDOM SIGNALEN VOOR DE SNELHEID EN PLAATS</t>
  </si>
  <si>
    <r>
      <t>DIT KAN UITSLUITEND OP BASIS VAN ω = σ</t>
    </r>
    <r>
      <rPr>
        <b/>
        <vertAlign val="subscript"/>
        <sz val="11"/>
        <color theme="1"/>
        <rFont val="Calibri"/>
        <family val="2"/>
      </rPr>
      <t>V</t>
    </r>
    <r>
      <rPr>
        <b/>
        <sz val="11"/>
        <color theme="1"/>
        <rFont val="Calibri"/>
        <family val="2"/>
      </rPr>
      <t xml:space="preserve"> / σ</t>
    </r>
    <r>
      <rPr>
        <b/>
        <vertAlign val="subscript"/>
        <sz val="11"/>
        <color theme="1"/>
        <rFont val="Calibri"/>
        <family val="2"/>
      </rPr>
      <t xml:space="preserve">X </t>
    </r>
    <r>
      <rPr>
        <b/>
        <sz val="11"/>
        <color theme="1"/>
        <rFont val="Calibri"/>
        <family val="2"/>
      </rPr>
      <t>MAAR OOK MEDE OP BASIS VAN DE VERSNELLING</t>
    </r>
  </si>
  <si>
    <r>
      <t>DIT IS ONDER TOEGEPAST BIJ DE ANALYSE VAN DE SIMULATIES BINNEN DE 1</t>
    </r>
    <r>
      <rPr>
        <b/>
        <vertAlign val="superscript"/>
        <sz val="11"/>
        <color theme="1"/>
        <rFont val="Calibri"/>
        <family val="2"/>
      </rPr>
      <t>e</t>
    </r>
    <r>
      <rPr>
        <b/>
        <sz val="11"/>
        <color theme="1"/>
        <rFont val="Calibri"/>
        <family val="2"/>
      </rPr>
      <t xml:space="preserve"> BENADERING</t>
    </r>
  </si>
  <si>
    <t>DIT WERKBLAD GEEFT EEN GLOBAAL OVERZICHT, MET VERWIJZING NAAR VELE EERDERE FILES</t>
  </si>
  <si>
    <t>WERKBLAD DOBBELSTEEN GEEFT EEN BEGRIJPELIJK VOORBEELD M.B.T. SUPERPOSITIE EN DE KLASSIEKE NOTATIES</t>
  </si>
  <si>
    <t>ALLEEN NOG IN BEPERKTE MATE VAN WISKUNDE D</t>
  </si>
  <si>
    <t xml:space="preserve">COMBINATORIEK EN STATISTIEK BIJ WISKUNDE A BLIJFT SOWIESO BEPERKT </t>
  </si>
  <si>
    <t>HET WERKBLAD QUANTUM TOESTANDEN GAAT VERVOLGENS IN OP DE SPECIFIEKE SCHRIJFWIJZE BINNEN DE QUANTUM MECHANICA</t>
  </si>
  <si>
    <t>DAARBIJ WORDEN WEDEROM KRITISCHE VRAGEN GESTELD BIJ DE JUISTHEID VAN DE STATISTISCHE INTERPRETATIE</t>
  </si>
  <si>
    <t>ONAFHANKELIJK</t>
  </si>
  <si>
    <t>AFHANKELIJK DOOR KENNIS VAN UITKOMST EERSTE WORP</t>
  </si>
  <si>
    <t>1e BLIND</t>
  </si>
  <si>
    <t>SOM</t>
  </si>
  <si>
    <t>TWEE</t>
  </si>
  <si>
    <t>WORPEN</t>
  </si>
  <si>
    <r>
      <t xml:space="preserve">DE BOVENSTAANDE VERDELINGEN GELDEN VOOR </t>
    </r>
    <r>
      <rPr>
        <b/>
        <sz val="11"/>
        <color theme="1"/>
        <rFont val="Calibri"/>
        <family val="2"/>
      </rPr>
      <t>ÉÉ</t>
    </r>
    <r>
      <rPr>
        <b/>
        <sz val="11"/>
        <color theme="1"/>
        <rFont val="Calibri"/>
        <family val="2"/>
        <scheme val="minor"/>
      </rPr>
      <t>N KEER TEGELIJK GOOIEN MET N DOBBELSTENEN</t>
    </r>
  </si>
  <si>
    <t>DIT KAN EENVOUDIG WORDEN GEDEMONSTREERD MET TWEE KEER GOOIEN</t>
  </si>
  <si>
    <t>DIT IS HIERONDER</t>
  </si>
  <si>
    <t>GRAFISCH WEERGEGEVEN</t>
  </si>
  <si>
    <t xml:space="preserve">ALS GEEN REKENING WORDT </t>
  </si>
  <si>
    <t xml:space="preserve">GEHOUDEN MET DE UITKOMST </t>
  </si>
  <si>
    <t>VAN DE EERSTE WORP</t>
  </si>
  <si>
    <t xml:space="preserve">ONTSTAAT DE KANSVERDELING </t>
  </si>
  <si>
    <t>ALS HIERBOVEN MET 2 STENEN</t>
  </si>
  <si>
    <t xml:space="preserve">ALS WEL REKENING WORDT </t>
  </si>
  <si>
    <t>GEHOUDEN MET DE EERSTE WORP</t>
  </si>
  <si>
    <t xml:space="preserve">ZIJN NOG SLECHTS BEPAALDE </t>
  </si>
  <si>
    <t>UITKOMSTEN MOGELIJK</t>
  </si>
  <si>
    <t>EN ANDERE NIET MEER</t>
  </si>
  <si>
    <t>GEMIDDELDE</t>
  </si>
  <si>
    <t>DIT HEEFT INVLOED OP DE MOGELIJKE UITKOMSTEN EN DE KANSVERDELING</t>
  </si>
  <si>
    <t>HET KENNIS NEMEN EN GEBRUIK MAKEN VAN DE EERSTE UITKOMST KAN WORDEN GEZIEN ALS HET OBSERVEREN VAN HET PROCES</t>
  </si>
  <si>
    <t>INVLOED VAN GEBRUIK VAN SYSTEEMKENNIS</t>
  </si>
  <si>
    <t>BEPAALDE UITKOMSTEN KOMEN DAN NIET MEER VOOR EN DE KANS DAAROP "COLLAPSES TO ZERO"</t>
  </si>
  <si>
    <r>
      <t xml:space="preserve">ALS HET GAAT OM DE SOM VAN DE OGEN IS DE VERWACHTINGSWAARDE GELIJK AAN HET GEMIDDELDE  --&gt; E(SOM OGEN) = </t>
    </r>
    <r>
      <rPr>
        <b/>
        <sz val="11"/>
        <color theme="1"/>
        <rFont val="Calibri"/>
        <family val="2"/>
      </rPr>
      <t xml:space="preserve">μ = ∑  X * P(X) </t>
    </r>
  </si>
  <si>
    <r>
      <t>MET x</t>
    </r>
    <r>
      <rPr>
        <b/>
        <vertAlign val="superscript"/>
        <sz val="11"/>
        <color theme="1"/>
        <rFont val="Calibri"/>
        <family val="2"/>
        <scheme val="minor"/>
      </rPr>
      <t>T</t>
    </r>
    <r>
      <rPr>
        <b/>
        <sz val="11"/>
        <color theme="1"/>
        <rFont val="Calibri"/>
        <family val="2"/>
        <scheme val="minor"/>
      </rPr>
      <t xml:space="preserve"> = (X</t>
    </r>
    <r>
      <rPr>
        <b/>
        <vertAlign val="subscript"/>
        <sz val="11"/>
        <color theme="1"/>
        <rFont val="Calibri"/>
        <family val="2"/>
        <scheme val="minor"/>
      </rPr>
      <t>1</t>
    </r>
    <r>
      <rPr>
        <b/>
        <sz val="11"/>
        <color theme="1"/>
        <rFont val="Calibri"/>
        <family val="2"/>
        <scheme val="minor"/>
      </rPr>
      <t xml:space="preserve"> X</t>
    </r>
    <r>
      <rPr>
        <b/>
        <vertAlign val="subscript"/>
        <sz val="11"/>
        <color theme="1"/>
        <rFont val="Calibri"/>
        <family val="2"/>
        <scheme val="minor"/>
      </rPr>
      <t>2</t>
    </r>
    <r>
      <rPr>
        <b/>
        <sz val="11"/>
        <color theme="1"/>
        <rFont val="Calibri"/>
        <family val="2"/>
        <scheme val="minor"/>
      </rPr>
      <t xml:space="preserve"> X</t>
    </r>
    <r>
      <rPr>
        <b/>
        <vertAlign val="subscript"/>
        <sz val="11"/>
        <color theme="1"/>
        <rFont val="Calibri"/>
        <family val="2"/>
        <scheme val="minor"/>
      </rPr>
      <t>3</t>
    </r>
    <r>
      <rPr>
        <b/>
        <sz val="11"/>
        <color theme="1"/>
        <rFont val="Calibri"/>
        <family val="2"/>
        <scheme val="minor"/>
      </rPr>
      <t xml:space="preserve"> X</t>
    </r>
    <r>
      <rPr>
        <b/>
        <vertAlign val="subscript"/>
        <sz val="11"/>
        <color theme="1"/>
        <rFont val="Calibri"/>
        <family val="2"/>
        <scheme val="minor"/>
      </rPr>
      <t>4</t>
    </r>
    <r>
      <rPr>
        <b/>
        <sz val="11"/>
        <color theme="1"/>
        <rFont val="Calibri"/>
        <family val="2"/>
        <scheme val="minor"/>
      </rPr>
      <t xml:space="preserve"> …. X</t>
    </r>
    <r>
      <rPr>
        <b/>
        <vertAlign val="subscript"/>
        <sz val="11"/>
        <color theme="1"/>
        <rFont val="Calibri"/>
        <family val="2"/>
        <scheme val="minor"/>
      </rPr>
      <t>N</t>
    </r>
    <r>
      <rPr>
        <b/>
        <sz val="11"/>
        <color theme="1"/>
        <rFont val="Calibri"/>
        <family val="2"/>
        <scheme val="minor"/>
      </rPr>
      <t>) = DE RIJVECTOR VOOR DE UITKOMSTEN EN pT = (P</t>
    </r>
    <r>
      <rPr>
        <b/>
        <vertAlign val="subscript"/>
        <sz val="11"/>
        <color theme="1"/>
        <rFont val="Calibri"/>
        <family val="2"/>
        <scheme val="minor"/>
      </rPr>
      <t>1</t>
    </r>
    <r>
      <rPr>
        <b/>
        <sz val="11"/>
        <color theme="1"/>
        <rFont val="Calibri"/>
        <family val="2"/>
        <scheme val="minor"/>
      </rPr>
      <t xml:space="preserve"> P</t>
    </r>
    <r>
      <rPr>
        <b/>
        <vertAlign val="subscript"/>
        <sz val="11"/>
        <color theme="1"/>
        <rFont val="Calibri"/>
        <family val="2"/>
        <scheme val="minor"/>
      </rPr>
      <t>2</t>
    </r>
    <r>
      <rPr>
        <b/>
        <sz val="11"/>
        <color theme="1"/>
        <rFont val="Calibri"/>
        <family val="2"/>
        <scheme val="minor"/>
      </rPr>
      <t xml:space="preserve"> P</t>
    </r>
    <r>
      <rPr>
        <b/>
        <vertAlign val="subscript"/>
        <sz val="11"/>
        <color theme="1"/>
        <rFont val="Calibri"/>
        <family val="2"/>
        <scheme val="minor"/>
      </rPr>
      <t>3</t>
    </r>
    <r>
      <rPr>
        <b/>
        <sz val="11"/>
        <color theme="1"/>
        <rFont val="Calibri"/>
        <family val="2"/>
        <scheme val="minor"/>
      </rPr>
      <t xml:space="preserve"> P</t>
    </r>
    <r>
      <rPr>
        <b/>
        <vertAlign val="subscript"/>
        <sz val="11"/>
        <color theme="1"/>
        <rFont val="Calibri"/>
        <family val="2"/>
        <scheme val="minor"/>
      </rPr>
      <t>4</t>
    </r>
    <r>
      <rPr>
        <b/>
        <sz val="11"/>
        <color theme="1"/>
        <rFont val="Calibri"/>
        <family val="2"/>
        <scheme val="minor"/>
      </rPr>
      <t xml:space="preserve"> …..P</t>
    </r>
    <r>
      <rPr>
        <b/>
        <vertAlign val="subscript"/>
        <sz val="11"/>
        <color theme="1"/>
        <rFont val="Calibri"/>
        <family val="2"/>
        <scheme val="minor"/>
      </rPr>
      <t>N</t>
    </r>
    <r>
      <rPr>
        <b/>
        <sz val="11"/>
        <color theme="1"/>
        <rFont val="Calibri"/>
        <family val="2"/>
        <scheme val="minor"/>
      </rPr>
      <t>) DE RIJVECTOR VOOR DE BIJBEHORENDE KANSEN</t>
    </r>
  </si>
  <si>
    <r>
      <t xml:space="preserve">IN VECTORNOTATIE KAN DIT GESCHREVEN WORDEN ALS </t>
    </r>
    <r>
      <rPr>
        <b/>
        <sz val="11"/>
        <color theme="1"/>
        <rFont val="Calibri"/>
        <family val="2"/>
      </rPr>
      <t xml:space="preserve">μ = </t>
    </r>
    <r>
      <rPr>
        <b/>
        <u/>
        <sz val="11"/>
        <color theme="1"/>
        <rFont val="Calibri"/>
        <family val="2"/>
      </rPr>
      <t>p</t>
    </r>
    <r>
      <rPr>
        <b/>
        <vertAlign val="superscript"/>
        <sz val="11"/>
        <color theme="1"/>
        <rFont val="Calibri"/>
        <family val="2"/>
      </rPr>
      <t>T</t>
    </r>
    <r>
      <rPr>
        <b/>
        <sz val="11"/>
        <color theme="1"/>
        <rFont val="Calibri"/>
        <family val="2"/>
      </rPr>
      <t xml:space="preserve"> </t>
    </r>
    <r>
      <rPr>
        <b/>
        <u/>
        <sz val="11"/>
        <color theme="1"/>
        <rFont val="Calibri"/>
        <family val="2"/>
      </rPr>
      <t>x</t>
    </r>
    <r>
      <rPr>
        <b/>
        <sz val="11"/>
        <color theme="1"/>
        <rFont val="Calibri"/>
        <family val="2"/>
      </rPr>
      <t xml:space="preserve"> = </t>
    </r>
    <r>
      <rPr>
        <b/>
        <u/>
        <sz val="11"/>
        <color theme="1"/>
        <rFont val="Calibri"/>
        <family val="2"/>
      </rPr>
      <t>x</t>
    </r>
    <r>
      <rPr>
        <b/>
        <vertAlign val="superscript"/>
        <sz val="11"/>
        <color theme="1"/>
        <rFont val="Calibri"/>
        <family val="2"/>
      </rPr>
      <t>T</t>
    </r>
    <r>
      <rPr>
        <b/>
        <sz val="11"/>
        <color theme="1"/>
        <rFont val="Calibri"/>
        <family val="2"/>
      </rPr>
      <t xml:space="preserve"> </t>
    </r>
    <r>
      <rPr>
        <b/>
        <u/>
        <sz val="11"/>
        <color theme="1"/>
        <rFont val="Calibri"/>
        <family val="2"/>
      </rPr>
      <t xml:space="preserve">p </t>
    </r>
    <r>
      <rPr>
        <b/>
        <sz val="11"/>
        <color theme="1"/>
        <rFont val="Calibri"/>
        <family val="2"/>
      </rPr>
      <t/>
    </r>
  </si>
  <si>
    <r>
      <t xml:space="preserve">DE SOM VAN ALLE KANSEN IS 1 EN DIT IS GELIJK AAN DE LENGTE VAN DE VECTOR </t>
    </r>
    <r>
      <rPr>
        <b/>
        <u/>
        <sz val="11"/>
        <color theme="1"/>
        <rFont val="Calibri"/>
        <family val="2"/>
        <scheme val="minor"/>
      </rPr>
      <t>p</t>
    </r>
    <r>
      <rPr>
        <b/>
        <sz val="11"/>
        <color theme="1"/>
        <rFont val="Calibri"/>
        <family val="2"/>
        <scheme val="minor"/>
      </rPr>
      <t xml:space="preserve"> --&gt; |</t>
    </r>
    <r>
      <rPr>
        <b/>
        <u/>
        <sz val="11"/>
        <color theme="1"/>
        <rFont val="Calibri"/>
        <family val="2"/>
        <scheme val="minor"/>
      </rPr>
      <t>p</t>
    </r>
    <r>
      <rPr>
        <b/>
        <sz val="11"/>
        <color theme="1"/>
        <rFont val="Calibri"/>
        <family val="2"/>
        <scheme val="minor"/>
      </rPr>
      <t>| = 1</t>
    </r>
  </si>
  <si>
    <r>
      <t>DE KANS OP X</t>
    </r>
    <r>
      <rPr>
        <b/>
        <vertAlign val="subscript"/>
        <sz val="11"/>
        <color theme="1"/>
        <rFont val="Calibri"/>
        <family val="2"/>
        <scheme val="minor"/>
      </rPr>
      <t>i</t>
    </r>
    <r>
      <rPr>
        <b/>
        <sz val="11"/>
        <color theme="1"/>
        <rFont val="Calibri"/>
        <family val="2"/>
        <scheme val="minor"/>
      </rPr>
      <t xml:space="preserve"> IS GELIJK AAN P</t>
    </r>
    <r>
      <rPr>
        <b/>
        <vertAlign val="subscript"/>
        <sz val="11"/>
        <color theme="1"/>
        <rFont val="Calibri"/>
        <family val="2"/>
        <scheme val="minor"/>
      </rPr>
      <t>i</t>
    </r>
    <r>
      <rPr>
        <b/>
        <sz val="11"/>
        <color theme="1"/>
        <rFont val="Calibri"/>
        <family val="2"/>
        <scheme val="minor"/>
      </rPr>
      <t xml:space="preserve"> = P</t>
    </r>
    <r>
      <rPr>
        <b/>
        <vertAlign val="subscript"/>
        <sz val="11"/>
        <color theme="1"/>
        <rFont val="Calibri"/>
        <family val="2"/>
        <scheme val="minor"/>
      </rPr>
      <t>i</t>
    </r>
    <r>
      <rPr>
        <b/>
        <sz val="11"/>
        <color theme="1"/>
        <rFont val="Calibri"/>
        <family val="2"/>
        <scheme val="minor"/>
      </rPr>
      <t xml:space="preserve"> / |</t>
    </r>
    <r>
      <rPr>
        <b/>
        <u/>
        <sz val="11"/>
        <color theme="1"/>
        <rFont val="Calibri"/>
        <family val="2"/>
        <scheme val="minor"/>
      </rPr>
      <t>p</t>
    </r>
    <r>
      <rPr>
        <b/>
        <sz val="11"/>
        <color theme="1"/>
        <rFont val="Calibri"/>
        <family val="2"/>
        <scheme val="minor"/>
      </rPr>
      <t>|</t>
    </r>
  </si>
  <si>
    <r>
      <t xml:space="preserve">ALS ELKE UITKOMST EEN EIGEN WEEGFACTOR KRIJGT KAN DIT WORDEN GESCHREVEN ALS μ = </t>
    </r>
    <r>
      <rPr>
        <b/>
        <u/>
        <sz val="11"/>
        <color theme="1"/>
        <rFont val="Calibri"/>
        <family val="2"/>
        <scheme val="minor"/>
      </rPr>
      <t>x</t>
    </r>
    <r>
      <rPr>
        <b/>
        <vertAlign val="superscript"/>
        <sz val="11"/>
        <color theme="1"/>
        <rFont val="Calibri"/>
        <family val="2"/>
        <scheme val="minor"/>
      </rPr>
      <t>T</t>
    </r>
    <r>
      <rPr>
        <b/>
        <sz val="11"/>
        <color theme="1"/>
        <rFont val="Calibri"/>
        <family val="2"/>
        <scheme val="minor"/>
      </rPr>
      <t xml:space="preserve"> K </t>
    </r>
    <r>
      <rPr>
        <b/>
        <u/>
        <sz val="11"/>
        <color theme="1"/>
        <rFont val="Calibri"/>
        <family val="2"/>
        <scheme val="minor"/>
      </rPr>
      <t>p</t>
    </r>
    <r>
      <rPr>
        <b/>
        <sz val="11"/>
        <color theme="1"/>
        <rFont val="Calibri"/>
        <family val="2"/>
        <scheme val="minor"/>
      </rPr>
      <t xml:space="preserve"> = </t>
    </r>
    <r>
      <rPr>
        <b/>
        <u/>
        <sz val="11"/>
        <color theme="1"/>
        <rFont val="Calibri"/>
        <family val="2"/>
        <scheme val="minor"/>
      </rPr>
      <t>p</t>
    </r>
    <r>
      <rPr>
        <b/>
        <vertAlign val="superscript"/>
        <sz val="11"/>
        <color theme="1"/>
        <rFont val="Calibri"/>
        <family val="2"/>
        <scheme val="minor"/>
      </rPr>
      <t>T</t>
    </r>
    <r>
      <rPr>
        <b/>
        <sz val="11"/>
        <color theme="1"/>
        <rFont val="Calibri"/>
        <family val="2"/>
        <scheme val="minor"/>
      </rPr>
      <t xml:space="preserve"> K </t>
    </r>
    <r>
      <rPr>
        <b/>
        <u/>
        <sz val="11"/>
        <color theme="1"/>
        <rFont val="Calibri"/>
        <family val="2"/>
        <scheme val="minor"/>
      </rPr>
      <t>x</t>
    </r>
  </si>
  <si>
    <t xml:space="preserve">HIERIN IS K DE DIAGONALE WEEGMATRIX K =                                    </t>
  </si>
  <si>
    <t>DE ELEMENTEN OP DE DIAGONAAL KUNNEN WORDEN</t>
  </si>
  <si>
    <t>VERWISSELT MET DIE IN EEN VAN DE VECTOREN</t>
  </si>
  <si>
    <r>
      <t>VERWACHTINGSWAARDE</t>
    </r>
    <r>
      <rPr>
        <b/>
        <sz val="11"/>
        <color theme="1"/>
        <rFont val="Calibri"/>
        <family val="2"/>
        <scheme val="minor"/>
      </rPr>
      <t xml:space="preserve">  = E = EXPECTATION = GEMIDDELDE</t>
    </r>
  </si>
  <si>
    <t>DIT ALLES GELDT ALLEEN ALS ALLE UITKOMSTEN VOLLEDIG ONAFHANKELIJK VAN ELKAAR ZIJN</t>
  </si>
  <si>
    <r>
      <t>BIJ k KEER HET AANTAL OGEN IS DE VERWACHTINGSWAARDE E(€) = k*</t>
    </r>
    <r>
      <rPr>
        <b/>
        <sz val="11"/>
        <color theme="1"/>
        <rFont val="Calibri"/>
        <family val="2"/>
      </rPr>
      <t>μ (€)</t>
    </r>
  </si>
  <si>
    <t>ALS ALLEEN k KEER DE WAARDE WORDT UITGEKEERD BIJ EXACT X OGEN IS DE VERWACHTINGSWAARDE E(€) = k * X * P(X) (€)</t>
  </si>
  <si>
    <t>KANSVERDELINGEN  VOOR SOM VAN HET AANTAL OGEN BIJ N KEER EEN ZUIVERE DOBBELSTEEN</t>
  </si>
  <si>
    <t>KANSBEREKENING</t>
  </si>
  <si>
    <t>DIT WERKBLAD ILLUSTREERT DE KANSBEREKENING BIJ DE SUPERPOSITIE AAN DE HAND VAN ZUIVERE DOBBELSTENEN</t>
  </si>
  <si>
    <t>DE SUPERPOSITIE BESTAAT UIT HET OPTELLEN VAN HET AANTAL OGEN, ZONDER EN MET EN HET GEBRUIK VAN WEEGFACTOREN VOOR DE VERSCHILLENDE UITKOMSTEN</t>
  </si>
  <si>
    <t>TEVENS WORDT INGEGAAN OP ONAFHANKELIJKE, AFHANKELIJKE EN VOORWAARDELIJKE KANSEN</t>
  </si>
  <si>
    <t>DIT WIL ZEGGEN DAT DE UITKOMST VAN ELKE DOBBELSTEEN GEEN INVLOED HEEFT DIE VAN EEN ANDERE DOBBELSTEEN OF WORP</t>
  </si>
  <si>
    <t>EN DAT TIJDENS EEN GAME GEEN REKENING WORDT GEHOUDEN MET DE UITKOMST VAN EERDERE WORPEN</t>
  </si>
  <si>
    <t>EN OOK VOOR N KEER GOOIEN MET EEN ENKELE DOBBELSTEEN WAARBIJ DE OGEN PAS NA EEN GAME VAN N KEER WORDEN OPGETELD</t>
  </si>
  <si>
    <t>ALS TIJDENS EEN GAME WEL REKENING WORDT GEHOUDEN MET HET AANTAL OGEN DAT REEDS IS GEGOOID, VERANDERT DE KANSVERDELING</t>
  </si>
  <si>
    <t>BINNEN DE QUANTUM MECHANICA WORDT ELKE ENKELE GOLF IN EEN INFINITE PUT EEN TOESTAND GENOEMD</t>
  </si>
  <si>
    <t xml:space="preserve">BIJ ELKE TOESTAND WORDT DE GOLFVORM GEINTERPRETEERD ALS DE PDF VOOR DE PLAATS VAN HET DEELTJE BEHORENDE BIJ DIE TOESTAND </t>
  </si>
  <si>
    <t>OP BASIS DAARVAN KAN DE KANS WORDEN BEREKEND DAT HET DEELTJE ZICH BIJ DIE TOESTAND BINNEN EEN SPECIFIEK GEBIED BINNEN DE PUT BEVINDT</t>
  </si>
  <si>
    <t>KANSBEREKENING IN EEN PUT</t>
  </si>
  <si>
    <r>
      <t xml:space="preserve">MAAR WEL DAT HET ZICH BINNEN </t>
    </r>
    <r>
      <rPr>
        <b/>
        <sz val="11"/>
        <color theme="1"/>
        <rFont val="Calibri"/>
        <family val="2"/>
      </rPr>
      <t>ÉÉ</t>
    </r>
    <r>
      <rPr>
        <b/>
        <sz val="11"/>
        <color theme="1"/>
        <rFont val="Calibri"/>
        <family val="2"/>
        <scheme val="minor"/>
      </rPr>
      <t>N VAN N SPECIFIEKE TOESTANDEN BEVINDT</t>
    </r>
  </si>
  <si>
    <t>JE KUNT DAN BIJVOORBEELD DE KANS BEREKENEN DAT HET DEELTJE ZICH IN EEN BEPAALDE TOESTAND BINNEN EEN BEPAALD GEBIED BEVINDT = P(X* &lt; X &lt; X**|n)</t>
  </si>
  <si>
    <t>BIJ DE KANSBEREKING MOET DAN DE "OF" REGEL WORDEN TOEGEPAST</t>
  </si>
  <si>
    <t>LINEAIRE SUPERPOSITIE VAN N GOLFFUNCTIES</t>
  </si>
  <si>
    <r>
      <t xml:space="preserve">DE REDEN VOOR HET DELEN DOOR </t>
    </r>
    <r>
      <rPr>
        <b/>
        <sz val="11"/>
        <color theme="1"/>
        <rFont val="Calibri"/>
        <family val="2"/>
      </rPr>
      <t>√N ZAL STRAKS DUIDELIJK WORDEN</t>
    </r>
  </si>
  <si>
    <t>IN DE VERDERE WISKUNDIGE UITWERKING RESULTEEERT ELKE COMBINATIE VAN DE PRODUCTEN IN EEN PRODUCT SIN * COS</t>
  </si>
  <si>
    <r>
      <t xml:space="preserve">ALS DE KWADRAATFUNCTIE WORDT GEINTEGREERD </t>
    </r>
    <r>
      <rPr>
        <b/>
        <sz val="11"/>
        <color rgb="FFC00000"/>
        <rFont val="Calibri"/>
        <family val="2"/>
        <scheme val="minor"/>
      </rPr>
      <t>OVER DE GEHELE BREEDTE</t>
    </r>
    <r>
      <rPr>
        <b/>
        <sz val="11"/>
        <color theme="1"/>
        <rFont val="Calibri"/>
        <family val="2"/>
        <scheme val="minor"/>
      </rPr>
      <t xml:space="preserve"> VAN DE PUT IS  DE INTEGRAAL VAN DE TWEEDE SOM DAN NUL </t>
    </r>
  </si>
  <si>
    <t>HET TOTALE OPPERVLAK VAN DE KWADRAATFUNCTIE VAN DE ZO GEDEFINIEERDE SUPERPOSITIE IS DAN 1</t>
  </si>
  <si>
    <t>a</t>
  </si>
  <si>
    <t>b</t>
  </si>
  <si>
    <t>c</t>
  </si>
  <si>
    <t>d</t>
  </si>
  <si>
    <t>e</t>
  </si>
  <si>
    <t>f</t>
  </si>
  <si>
    <t>g</t>
  </si>
  <si>
    <t>h</t>
  </si>
  <si>
    <t>i</t>
  </si>
  <si>
    <t>j</t>
  </si>
  <si>
    <t>k</t>
  </si>
  <si>
    <t>VOOR DE TOTALE KANS BLIJKT ER WISKUNDIG EEN UNIEK VERBAND TE BESTAAN TUSSEN DEZE TWEE TOTAAL VERSCHILLENDE VORMEN VAN SUPERPOSITIE</t>
  </si>
  <si>
    <t>BREEDTE VAN DE PUT = 1</t>
  </si>
  <si>
    <t xml:space="preserve"> -0,5 &lt; X &lt; 0,5</t>
  </si>
  <si>
    <t>θ = πX</t>
  </si>
  <si>
    <t>AMPLITUDE I.V.M. NORMEREN KWADRAATFUNCTIE</t>
  </si>
  <si>
    <r>
      <t>LINEAIRE SUPERPOSITIE = (</t>
    </r>
    <r>
      <rPr>
        <b/>
        <sz val="11"/>
        <color theme="1"/>
        <rFont val="Calibri"/>
        <family val="2"/>
      </rPr>
      <t>√2 COS θ + √2 SIN 2θ) / √</t>
    </r>
    <r>
      <rPr>
        <b/>
        <sz val="11"/>
        <color theme="1"/>
        <rFont val="Calibri"/>
        <family val="2"/>
        <scheme val="minor"/>
      </rPr>
      <t>2</t>
    </r>
  </si>
  <si>
    <t>GEDEFINIEERD ALS DE SOM VAN DE GOLFFUNCTIES</t>
  </si>
  <si>
    <t>BIJ - SIN 2θ WAS DE PAARSE LIJN GESPIEGELD GEWEEST</t>
  </si>
  <si>
    <t>T.O.V. HET MIDDEN VAN DE PUT</t>
  </si>
  <si>
    <t xml:space="preserve">IN DE QUANTUM MECHANICA IS LINEAIRE SUPERPOSITIE </t>
  </si>
  <si>
    <t xml:space="preserve">DE KWADRAATFUNCTIES </t>
  </si>
  <si>
    <t>DEZE ZIJN GELIJK AAN DE PDF</t>
  </si>
  <si>
    <t>BIJ ELKE FUNCTIE IS HET TOTALE OPPERVLAK DUS GELIJK AAN 1</t>
  </si>
  <si>
    <t>HET KWADRAAT VAN DE LINEAIRE SUPERPOSITIE IS</t>
  </si>
  <si>
    <t>DE CUMMULATIE KANSVERDELINGEN GEVEN DE KANS AAN DAT</t>
  </si>
  <si>
    <t>HET EEN DEELTJE ZICH LINKS VAN EEN BEPAALD PUNT X** BEVINDT</t>
  </si>
  <si>
    <t>BLAUW VOOR n = 1</t>
  </si>
  <si>
    <t>ROOD VOOR n = 2</t>
  </si>
  <si>
    <t>DE PAARSE LIJN GELDT BIJ LINEAIRE SUPERPOSITIE</t>
  </si>
  <si>
    <t>EN DIT IS EEN GEHEEL ANDERE KANSVERDELING</t>
  </si>
  <si>
    <t>EN DAARNA VLAK</t>
  </si>
  <si>
    <t xml:space="preserve">DE KANS VOOR DE PLAATS VAN HET DEELTJE </t>
  </si>
  <si>
    <t>WORDT DUS NIET GEGEVEN DOOR DE LINEAIRE SUPERPOSITIE</t>
  </si>
  <si>
    <r>
      <t xml:space="preserve">IN </t>
    </r>
    <r>
      <rPr>
        <b/>
        <sz val="11"/>
        <color theme="1"/>
        <rFont val="Calibri"/>
        <family val="2"/>
      </rPr>
      <t>ÉÉ</t>
    </r>
    <r>
      <rPr>
        <b/>
        <sz val="11"/>
        <color theme="1"/>
        <rFont val="Calibri"/>
        <family val="2"/>
        <scheme val="minor"/>
      </rPr>
      <t>N VAN DE TWEE TOESTANDEN</t>
    </r>
  </si>
  <si>
    <r>
      <t xml:space="preserve">GROEN VOOR HET DEELTJE IN TOESTAND n = 1 </t>
    </r>
    <r>
      <rPr>
        <b/>
        <sz val="11"/>
        <color rgb="FFC00000"/>
        <rFont val="Calibri"/>
        <family val="2"/>
        <scheme val="minor"/>
      </rPr>
      <t>"OF"</t>
    </r>
    <r>
      <rPr>
        <b/>
        <sz val="11"/>
        <color theme="1"/>
        <rFont val="Calibri"/>
        <family val="2"/>
        <scheme val="minor"/>
      </rPr>
      <t xml:space="preserve"> IN TOESTAND n = 2</t>
    </r>
  </si>
  <si>
    <t>PROFESSOR SANDER BAIS PRESENTEERDE DE PAARSE LIJN ALS DE KANS DAT EEN DEELTJE ZICH IN EEN VAN DE TOESTANDEN LINKS VAN X** ZOU BEVINDEN</t>
  </si>
  <si>
    <t>SUPERPOSITIE HEEFT BETREKKING OP HET COMBINEREN VAN MEERDERE TOESTANDEN</t>
  </si>
  <si>
    <t>HIERBIJ MOET DUIDELIJK ONDERSCHEID WORDEN GEMAAKT TUSSEN DE VOLGENDE TWEE VORMEN VAN SUPERPOSITIE:</t>
  </si>
  <si>
    <t xml:space="preserve">MAAR OVER DE BREEDTE VAN DE PUT ZIJN DE KANSVERDELINGEN BIJ DEZE 2 SUPERPOSITIES PRINCIPIEEL VERSCHILLEND </t>
  </si>
  <si>
    <t>MET JUISTE TEKEN, GEDEELD DOOR √2 --&gt;</t>
  </si>
  <si>
    <t>BIJ - COS θ WAS DE PAARSE LIJN PUNTGESPIEGELD GEWEEST</t>
  </si>
  <si>
    <t>T.O.V. HET PUNT (0,0)</t>
  </si>
  <si>
    <r>
      <t xml:space="preserve">BIJ - COS </t>
    </r>
    <r>
      <rPr>
        <b/>
        <sz val="11"/>
        <color theme="1"/>
        <rFont val="Calibri"/>
        <family val="2"/>
      </rPr>
      <t xml:space="preserve">θ OF </t>
    </r>
    <r>
      <rPr>
        <b/>
        <sz val="11"/>
        <color theme="1"/>
        <rFont val="Calibri"/>
        <family val="2"/>
        <scheme val="minor"/>
      </rPr>
      <t>- SIN 2θ WAS DE PAARSE LIJN GESPIEGELD GEWEEST</t>
    </r>
  </si>
  <si>
    <r>
      <t xml:space="preserve">BIJ - COS </t>
    </r>
    <r>
      <rPr>
        <b/>
        <sz val="11"/>
        <color theme="1"/>
        <rFont val="Calibri"/>
        <family val="2"/>
      </rPr>
      <t xml:space="preserve">θ OF </t>
    </r>
    <r>
      <rPr>
        <b/>
        <sz val="11"/>
        <color theme="1"/>
        <rFont val="Calibri"/>
        <family val="2"/>
        <scheme val="minor"/>
      </rPr>
      <t xml:space="preserve">- SIN 2θ HAD DEZE LIJN EERST STIJL OMHOOG GELOPEN </t>
    </r>
  </si>
  <si>
    <t>GEMAKSHALVE WORDEN ALLEEEN ONGELIJKHEDEN GEBRUIKT OMDAT DE KANS OP EXACT X = X* EN X = X** BEIDEN NUL ZIJN</t>
  </si>
  <si>
    <t xml:space="preserve">HET KAN ZIJN DAT NIET BEKEND IS IN WELKE TOESTAND HET DEELTJE ZICH PRECIES BEVINDT, </t>
  </si>
  <si>
    <t xml:space="preserve">HET TOTALE OPPERVLAK VAN DE PDF'S VAN DE N TOESTANDEN WAARBINNEN HET ENKELE DEELTJE ZICH BEVINDT IS DAARBIJ GELIJK AAN N </t>
  </si>
  <si>
    <r>
      <t xml:space="preserve">DE KANS DAT HET DEELTJE ZICH IN </t>
    </r>
    <r>
      <rPr>
        <b/>
        <sz val="11"/>
        <color theme="1"/>
        <rFont val="Calibri"/>
        <family val="2"/>
      </rPr>
      <t>ÉÉ</t>
    </r>
    <r>
      <rPr>
        <b/>
        <sz val="11"/>
        <color theme="1"/>
        <rFont val="Calibri"/>
        <family val="2"/>
        <scheme val="minor"/>
      </rPr>
      <t xml:space="preserve">N VAN DIE N TOESTANDEN BINNEN EEN BEPAALD GEBIED BEVINDT IS DAN </t>
    </r>
  </si>
  <si>
    <r>
      <t xml:space="preserve">DE SOM VAN DE KANSEN BIJ DIE TOESTANDEN GEDEELD DOOR N  --&gt;  P(X* &lt; X &lt; X**|N SPECIFIEKE TOESTANDEN) = { </t>
    </r>
    <r>
      <rPr>
        <b/>
        <sz val="11"/>
        <color theme="1"/>
        <rFont val="Calibri"/>
        <family val="2"/>
      </rPr>
      <t>∑  P(X* &lt; X &lt; X**|k) } / N</t>
    </r>
  </si>
  <si>
    <t>ALS DE KANSVERDELING BEKEND IS VOOR DE N TOESTANDEN WAARIN HET DEELTJE ZICH BEVINDT, KUNNEN DE KANSEN P DAARMEE WORDEN GEWOGEN</t>
  </si>
  <si>
    <r>
      <t xml:space="preserve">DIT KAN DAN WORDEN GESCHREVEN ALS  P(X* &lt; X &lt; X**|N GEWOGEN TOESTANDEN) = { ∑  q(k) * P(X* &lt; X &lt; X**|k) } / N = </t>
    </r>
    <r>
      <rPr>
        <b/>
        <u/>
        <sz val="11"/>
        <color theme="1"/>
        <rFont val="Calibri"/>
        <family val="2"/>
        <scheme val="minor"/>
      </rPr>
      <t>q</t>
    </r>
    <r>
      <rPr>
        <b/>
        <vertAlign val="superscript"/>
        <sz val="11"/>
        <color theme="1"/>
        <rFont val="Calibri"/>
        <family val="2"/>
        <scheme val="minor"/>
      </rPr>
      <t>T</t>
    </r>
    <r>
      <rPr>
        <b/>
        <sz val="11"/>
        <color theme="1"/>
        <rFont val="Calibri"/>
        <family val="2"/>
        <scheme val="minor"/>
      </rPr>
      <t xml:space="preserve"> </t>
    </r>
    <r>
      <rPr>
        <b/>
        <u/>
        <sz val="11"/>
        <color theme="1"/>
        <rFont val="Calibri"/>
        <family val="2"/>
        <scheme val="minor"/>
      </rPr>
      <t>p</t>
    </r>
    <r>
      <rPr>
        <b/>
        <sz val="11"/>
        <color theme="1"/>
        <rFont val="Calibri"/>
        <family val="2"/>
        <scheme val="minor"/>
      </rPr>
      <t xml:space="preserve"> / N</t>
    </r>
  </si>
  <si>
    <t>SOM VAN ALLE KWADRATEN + 2 KEER DE SOM VAN ALLE PRODUCTEN</t>
  </si>
  <si>
    <r>
      <t>COS</t>
    </r>
    <r>
      <rPr>
        <b/>
        <vertAlign val="superscript"/>
        <sz val="11"/>
        <color rgb="FF7030A0"/>
        <rFont val="Calibri"/>
        <family val="2"/>
        <scheme val="minor"/>
      </rPr>
      <t>2</t>
    </r>
    <r>
      <rPr>
        <b/>
        <sz val="11"/>
        <color rgb="FF7030A0"/>
        <rFont val="Calibri"/>
        <family val="2"/>
        <scheme val="minor"/>
      </rPr>
      <t xml:space="preserve"> </t>
    </r>
    <r>
      <rPr>
        <b/>
        <sz val="11"/>
        <color rgb="FF7030A0"/>
        <rFont val="Calibri"/>
        <family val="2"/>
      </rPr>
      <t>θ + SIN</t>
    </r>
    <r>
      <rPr>
        <b/>
        <vertAlign val="superscript"/>
        <sz val="11"/>
        <color rgb="FF7030A0"/>
        <rFont val="Calibri"/>
        <family val="2"/>
      </rPr>
      <t>2</t>
    </r>
    <r>
      <rPr>
        <b/>
        <sz val="11"/>
        <color rgb="FF7030A0"/>
        <rFont val="Calibri"/>
        <family val="2"/>
      </rPr>
      <t xml:space="preserve"> 2θ + 2 * COS θ SIN 2θ  </t>
    </r>
    <r>
      <rPr>
        <b/>
        <sz val="11"/>
        <color theme="1"/>
        <rFont val="Calibri"/>
        <family val="2"/>
      </rPr>
      <t xml:space="preserve">--&gt;  ALGEMEEN IS DIT EEN </t>
    </r>
  </si>
  <si>
    <t>DEZE PAARSE FUNCTIE IS NIET SYMMETRISCH T.O.V. HET MIDDEN</t>
  </si>
  <si>
    <t xml:space="preserve">DUS HET KWADRAAT VAN DE SUPERPOSITIE IS GELIJK AAN DE SOM VAN DE KWADRATEN + 2 KEER DE SOM VAN ALLE PRODUCTEN VAN 2 UIT N TOESTANDEN </t>
  </si>
  <si>
    <t>NET ALS BIJ DE BOVENSTAANDE KANSBEREKENING</t>
  </si>
  <si>
    <t>BIJ ALLE ANDERE GRENZEN X* EN X** IS DE INTEGRAAL VAN DE TWEEDE SOM NIET NUL EN MOET DEZE BEREKEND WORDEN</t>
  </si>
  <si>
    <t>DAARMEE ONTSTAAT HET VERSCHIL MET DE BOVENSTAANDE KANSBEREKENING</t>
  </si>
  <si>
    <t>DE LINEAIRE SUPERPOSITIE VOLDOET DAN ALLEEN AAN DE VOORWAARDE DAT DE TOTALE KANS GELIJK MOET ZIJN AAN 1</t>
  </si>
  <si>
    <t>VOORBEELD MET TWEE TOESTANDEN n = 1 EN n = 2 IN INFINITE PUT</t>
  </si>
  <si>
    <t>DAARMEE MAG HET GEBRUIKT WORDEN VOOR KANSBEREKENINGEN WAARBIJ DE KANSDICHTHEIDSVERDELING</t>
  </si>
  <si>
    <t>DE ACHTERGROND VOOR DE LINEAIRE SUPERPOSITIE KAN WORDEN UITGELEGD AAN DE HAND VAN DE FORMULES UIT DE COMPLEXE REKENWIJZE</t>
  </si>
  <si>
    <t>DE KANS IS DUS EEN SOM VAN DE INTEGRAAL BIJ ELKE TOESTAND, GEDEELD DOOR HET AANTAL TOESTANDEN</t>
  </si>
  <si>
    <t>IN DEZE KANSBEREKENING IS VOOR ELKE TOESTAND GEBRUIK GEMAAKT VAN DE LINEAIRE SUPERPOSITIE VAN Z EN Z</t>
  </si>
  <si>
    <t>MET DE NOTATIE VOOR DE SOM WORDT BEDOELD DAT DE ALLE INTEGRALEN VAN DE COS MOETEN WORDEN OPGETELD, EN DIE VAN ALLE SIN TOESTANDEN</t>
  </si>
  <si>
    <t>ER BESTAAT DUS EEN ZEKER VERBAND TUSSEN DE BOVENSTAANDE KANSBEREKENING EN DEZE LINEAIRE SUPERPOSITIE</t>
  </si>
  <si>
    <t>DE LINEAIRE SUPERPOSITIE MOET DAN OOK MET GROTE ZORGVULDIGHEID EN NAUWKEURIG WORDEN TOEGEPAST</t>
  </si>
  <si>
    <t>WEERGAVE IN COMPLEXE VLAK</t>
  </si>
  <si>
    <r>
      <t xml:space="preserve">BIJ HOGERE ORDEN WORDT DEZE STANDAARD DEVIATIE CA </t>
    </r>
    <r>
      <rPr>
        <b/>
        <sz val="11"/>
        <color theme="1"/>
        <rFont val="Calibri"/>
        <family val="2"/>
      </rPr>
      <t xml:space="preserve">σ = </t>
    </r>
    <r>
      <rPr>
        <b/>
        <sz val="11"/>
        <color theme="1"/>
        <rFont val="Calibri"/>
        <family val="2"/>
        <scheme val="minor"/>
      </rPr>
      <t>0,29 VOOR ALLE n</t>
    </r>
  </si>
  <si>
    <r>
      <t xml:space="preserve">DAN IS DEZE OOK VAN TOEPASSING ALS HET DEELTJE ZICH IN </t>
    </r>
    <r>
      <rPr>
        <b/>
        <sz val="11"/>
        <color theme="1"/>
        <rFont val="Calibri"/>
        <family val="2"/>
      </rPr>
      <t>ÉÉ</t>
    </r>
    <r>
      <rPr>
        <b/>
        <sz val="11"/>
        <color theme="1"/>
        <rFont val="Calibri"/>
        <family val="2"/>
        <scheme val="minor"/>
      </rPr>
      <t>N VAN DEZE TOESTANDEN BEVINDT</t>
    </r>
  </si>
  <si>
    <t>VOOR EEN GEDETAILLEERDE ANALYSE VAN DE PAARSE LINEAIRE SUPERPOSITIE ZIE DE FILE LINEAIRE SUPERPOSITIE GEMAAKT TIJDENS DE 1e BENADERING</t>
  </si>
  <si>
    <t>HORIZONTALE STANDAARDDEVIATIE T.O.V. HET MIDDEN VAN DE PUT</t>
  </si>
  <si>
    <r>
      <t xml:space="preserve">DIT IS DE REDEN VOOR HET DELEN VAN DE LINEAIRE SUPERPOSITIE DOOR </t>
    </r>
    <r>
      <rPr>
        <b/>
        <sz val="11"/>
        <color theme="1"/>
        <rFont val="Calibri"/>
        <family val="2"/>
      </rPr>
      <t>√2</t>
    </r>
  </si>
  <si>
    <r>
      <t xml:space="preserve">MET </t>
    </r>
    <r>
      <rPr>
        <b/>
        <sz val="11"/>
        <color theme="1"/>
        <rFont val="Calibri"/>
        <family val="2"/>
      </rPr>
      <t>Ψ = √2 COS kθ ALS k ONEVEN  EN Ψ</t>
    </r>
    <r>
      <rPr>
        <b/>
        <sz val="11"/>
        <color theme="1"/>
        <rFont val="Calibri"/>
        <family val="2"/>
      </rPr>
      <t xml:space="preserve"> = √</t>
    </r>
    <r>
      <rPr>
        <b/>
        <sz val="11"/>
        <color theme="1"/>
        <rFont val="Calibri"/>
        <family val="2"/>
        <scheme val="minor"/>
      </rPr>
      <t>2 SIN k</t>
    </r>
    <r>
      <rPr>
        <b/>
        <sz val="11"/>
        <color theme="1"/>
        <rFont val="Calibri"/>
        <family val="2"/>
      </rPr>
      <t>θ ALS k EVEN</t>
    </r>
  </si>
  <si>
    <r>
      <t xml:space="preserve">HIERIN IS P(X* &lt; X &lt; X**|k) = ∫    </t>
    </r>
    <r>
      <rPr>
        <b/>
        <sz val="11"/>
        <color theme="1"/>
        <rFont val="Calibri"/>
        <family val="2"/>
      </rPr>
      <t>Ψ</t>
    </r>
    <r>
      <rPr>
        <b/>
        <sz val="11"/>
        <color theme="1"/>
        <rFont val="Calibri"/>
        <family val="2"/>
        <scheme val="minor"/>
      </rPr>
      <t>(k)</t>
    </r>
    <r>
      <rPr>
        <b/>
        <vertAlign val="superscript"/>
        <sz val="11"/>
        <color theme="1"/>
        <rFont val="Calibri"/>
        <family val="2"/>
        <scheme val="minor"/>
      </rPr>
      <t>2</t>
    </r>
    <r>
      <rPr>
        <b/>
        <sz val="11"/>
        <color theme="1"/>
        <rFont val="Calibri"/>
        <family val="2"/>
        <scheme val="minor"/>
      </rPr>
      <t xml:space="preserve"> dX</t>
    </r>
  </si>
  <si>
    <r>
      <t xml:space="preserve">P(X* &lt; X &lt; X**|N ) =  { </t>
    </r>
    <r>
      <rPr>
        <b/>
        <sz val="11"/>
        <color theme="1"/>
        <rFont val="Calibri"/>
        <family val="2"/>
      </rPr>
      <t xml:space="preserve">∑  </t>
    </r>
    <r>
      <rPr>
        <b/>
        <sz val="11"/>
        <color theme="1"/>
        <rFont val="Calibri"/>
        <family val="2"/>
        <scheme val="minor"/>
      </rPr>
      <t xml:space="preserve">∫    </t>
    </r>
    <r>
      <rPr>
        <b/>
        <sz val="11"/>
        <color theme="1"/>
        <rFont val="Calibri"/>
        <family val="2"/>
      </rPr>
      <t>Ψ</t>
    </r>
    <r>
      <rPr>
        <b/>
        <sz val="11"/>
        <color theme="1"/>
        <rFont val="Calibri"/>
        <family val="2"/>
        <scheme val="minor"/>
      </rPr>
      <t>(k)</t>
    </r>
    <r>
      <rPr>
        <b/>
        <vertAlign val="superscript"/>
        <sz val="11"/>
        <color theme="1"/>
        <rFont val="Calibri"/>
        <family val="2"/>
        <scheme val="minor"/>
      </rPr>
      <t>2</t>
    </r>
    <r>
      <rPr>
        <b/>
        <sz val="11"/>
        <color theme="1"/>
        <rFont val="Calibri"/>
        <family val="2"/>
        <scheme val="minor"/>
      </rPr>
      <t xml:space="preserve"> dX }/N</t>
    </r>
  </si>
  <si>
    <r>
      <t xml:space="preserve">BINNEN DE QUANTUM MECHANICA WORDT DE SUPERPOSITIE VAN N GOLFFUNCTIES WORDT GESCHREVEN ALS φ(N) =  (φ1+ … + φN) / </t>
    </r>
    <r>
      <rPr>
        <b/>
        <sz val="11"/>
        <color theme="1"/>
        <rFont val="Calibri"/>
        <family val="2"/>
      </rPr>
      <t>√N = 1/√N ∑ Ψ</t>
    </r>
    <r>
      <rPr>
        <b/>
        <vertAlign val="subscript"/>
        <sz val="11"/>
        <color theme="1"/>
        <rFont val="Verdana"/>
        <family val="2"/>
      </rPr>
      <t xml:space="preserve">k  </t>
    </r>
  </si>
  <si>
    <r>
      <t xml:space="preserve">VOOR DE KWADRAATFUNCTIE VAN DEZE SUPERPOSITIE GELDT </t>
    </r>
    <r>
      <rPr>
        <b/>
        <sz val="11"/>
        <color theme="1"/>
        <rFont val="Calibri"/>
        <family val="2"/>
      </rPr>
      <t>Ψ(N)</t>
    </r>
    <r>
      <rPr>
        <b/>
        <vertAlign val="superscript"/>
        <sz val="11"/>
        <color theme="1"/>
        <rFont val="Calibri"/>
        <family val="2"/>
      </rPr>
      <t>2</t>
    </r>
    <r>
      <rPr>
        <b/>
        <sz val="11"/>
        <color theme="1"/>
        <rFont val="Calibri"/>
        <family val="2"/>
      </rPr>
      <t xml:space="preserve"> = 1/N  { ∑</t>
    </r>
    <r>
      <rPr>
        <b/>
        <sz val="11"/>
        <color theme="1"/>
        <rFont val="Calibri"/>
        <family val="2"/>
        <scheme val="minor"/>
      </rPr>
      <t xml:space="preserve"> </t>
    </r>
    <r>
      <rPr>
        <b/>
        <sz val="11"/>
        <color theme="1"/>
        <rFont val="Calibri"/>
        <family val="2"/>
      </rPr>
      <t>Ψk</t>
    </r>
    <r>
      <rPr>
        <b/>
        <vertAlign val="superscript"/>
        <sz val="11"/>
        <color theme="1"/>
        <rFont val="Calibri"/>
        <family val="2"/>
      </rPr>
      <t>2</t>
    </r>
    <r>
      <rPr>
        <b/>
        <sz val="11"/>
        <color theme="1"/>
        <rFont val="Calibri"/>
        <family val="2"/>
      </rPr>
      <t xml:space="preserve"> + 2* ∑(ELKE COMBINATIE VAN HET PRODUCT Ψ</t>
    </r>
    <r>
      <rPr>
        <b/>
        <vertAlign val="subscript"/>
        <sz val="11"/>
        <color theme="1"/>
        <rFont val="Verdana"/>
        <family val="2"/>
      </rPr>
      <t>i</t>
    </r>
    <r>
      <rPr>
        <b/>
        <sz val="11"/>
        <color theme="1"/>
        <rFont val="Verdana"/>
        <family val="2"/>
      </rPr>
      <t xml:space="preserve"> *</t>
    </r>
    <r>
      <rPr>
        <b/>
        <sz val="11"/>
        <color theme="1"/>
        <rFont val="Calibri"/>
        <family val="2"/>
      </rPr>
      <t>Ψ</t>
    </r>
    <r>
      <rPr>
        <b/>
        <vertAlign val="subscript"/>
        <sz val="11"/>
        <color theme="1"/>
        <rFont val="Verdana"/>
        <family val="2"/>
      </rPr>
      <t>j</t>
    </r>
    <r>
      <rPr>
        <b/>
        <sz val="11"/>
        <color theme="1"/>
        <rFont val="Verdana"/>
        <family val="2"/>
      </rPr>
      <t>)}</t>
    </r>
  </si>
  <si>
    <r>
      <t>Z(n) = e</t>
    </r>
    <r>
      <rPr>
        <b/>
        <vertAlign val="superscript"/>
        <sz val="11"/>
        <color theme="1"/>
        <rFont val="Calibri"/>
        <family val="2"/>
        <scheme val="minor"/>
      </rPr>
      <t>in</t>
    </r>
    <r>
      <rPr>
        <b/>
        <vertAlign val="superscript"/>
        <sz val="11"/>
        <color theme="1"/>
        <rFont val="Verdana"/>
        <family val="2"/>
      </rPr>
      <t>φ</t>
    </r>
    <r>
      <rPr>
        <b/>
        <sz val="11"/>
        <color theme="1"/>
        <rFont val="Calibri"/>
        <family val="2"/>
        <scheme val="minor"/>
      </rPr>
      <t xml:space="preserve">  = COS n</t>
    </r>
    <r>
      <rPr>
        <b/>
        <sz val="11"/>
        <color theme="1"/>
        <rFont val="Verdana"/>
        <family val="2"/>
      </rPr>
      <t>φ</t>
    </r>
    <r>
      <rPr>
        <b/>
        <sz val="11"/>
        <color theme="1"/>
        <rFont val="Calibri"/>
        <family val="2"/>
      </rPr>
      <t xml:space="preserve"> + i SIN n</t>
    </r>
    <r>
      <rPr>
        <b/>
        <sz val="11"/>
        <color theme="1"/>
        <rFont val="Verdana"/>
        <family val="2"/>
      </rPr>
      <t>φ</t>
    </r>
  </si>
  <si>
    <r>
      <t>Z(n) = e</t>
    </r>
    <r>
      <rPr>
        <b/>
        <vertAlign val="superscript"/>
        <sz val="11"/>
        <color theme="1"/>
        <rFont val="Calibri"/>
        <family val="2"/>
        <scheme val="minor"/>
      </rPr>
      <t>-in</t>
    </r>
    <r>
      <rPr>
        <b/>
        <vertAlign val="superscript"/>
        <sz val="11"/>
        <color theme="1"/>
        <rFont val="Verdana"/>
        <family val="2"/>
      </rPr>
      <t>φ</t>
    </r>
    <r>
      <rPr>
        <b/>
        <sz val="11"/>
        <color theme="1"/>
        <rFont val="Calibri"/>
        <family val="2"/>
        <scheme val="minor"/>
      </rPr>
      <t xml:space="preserve"> = COS n</t>
    </r>
    <r>
      <rPr>
        <b/>
        <sz val="11"/>
        <color theme="1"/>
        <rFont val="Verdana"/>
        <family val="2"/>
      </rPr>
      <t>φ</t>
    </r>
    <r>
      <rPr>
        <b/>
        <sz val="11"/>
        <color theme="1"/>
        <rFont val="Calibri"/>
        <family val="2"/>
      </rPr>
      <t xml:space="preserve"> - i SIN n</t>
    </r>
    <r>
      <rPr>
        <b/>
        <sz val="11"/>
        <color theme="1"/>
        <rFont val="Verdana"/>
        <family val="2"/>
      </rPr>
      <t>φ</t>
    </r>
  </si>
  <si>
    <r>
      <t>Z(n) + Z(n) = e</t>
    </r>
    <r>
      <rPr>
        <b/>
        <vertAlign val="superscript"/>
        <sz val="11"/>
        <color theme="1"/>
        <rFont val="Calibri"/>
        <family val="2"/>
        <scheme val="minor"/>
      </rPr>
      <t>in</t>
    </r>
    <r>
      <rPr>
        <b/>
        <vertAlign val="superscript"/>
        <sz val="11"/>
        <color theme="1"/>
        <rFont val="Verdana"/>
        <family val="2"/>
      </rPr>
      <t>φ</t>
    </r>
    <r>
      <rPr>
        <b/>
        <sz val="11"/>
        <color theme="1"/>
        <rFont val="Calibri"/>
        <family val="2"/>
        <scheme val="minor"/>
      </rPr>
      <t xml:space="preserve"> + e</t>
    </r>
    <r>
      <rPr>
        <b/>
        <vertAlign val="superscript"/>
        <sz val="11"/>
        <color theme="1"/>
        <rFont val="Calibri"/>
        <family val="2"/>
        <scheme val="minor"/>
      </rPr>
      <t>-in</t>
    </r>
    <r>
      <rPr>
        <b/>
        <vertAlign val="superscript"/>
        <sz val="11"/>
        <color theme="1"/>
        <rFont val="Verdana"/>
        <family val="2"/>
      </rPr>
      <t>φ</t>
    </r>
    <r>
      <rPr>
        <b/>
        <vertAlign val="superscript"/>
        <sz val="11"/>
        <color theme="1"/>
        <rFont val="Calibri"/>
        <family val="2"/>
        <scheme val="minor"/>
      </rPr>
      <t xml:space="preserve"> </t>
    </r>
    <r>
      <rPr>
        <b/>
        <sz val="11"/>
        <color theme="1"/>
        <rFont val="Calibri"/>
        <family val="2"/>
        <scheme val="minor"/>
      </rPr>
      <t>= 2 COS n</t>
    </r>
    <r>
      <rPr>
        <b/>
        <sz val="11"/>
        <color theme="1"/>
        <rFont val="Verdana"/>
        <family val="2"/>
      </rPr>
      <t>φ</t>
    </r>
    <r>
      <rPr>
        <b/>
        <sz val="11"/>
        <color theme="1"/>
        <rFont val="Calibri"/>
        <family val="2"/>
      </rPr>
      <t xml:space="preserve"> </t>
    </r>
  </si>
  <si>
    <r>
      <t>COS n</t>
    </r>
    <r>
      <rPr>
        <b/>
        <sz val="11"/>
        <color theme="1"/>
        <rFont val="Verdana"/>
        <family val="2"/>
      </rPr>
      <t>φ</t>
    </r>
    <r>
      <rPr>
        <b/>
        <sz val="11"/>
        <color theme="1"/>
        <rFont val="Calibri"/>
        <family val="2"/>
      </rPr>
      <t xml:space="preserve">  = (e</t>
    </r>
    <r>
      <rPr>
        <b/>
        <vertAlign val="superscript"/>
        <sz val="11"/>
        <color theme="1"/>
        <rFont val="Calibri"/>
        <family val="2"/>
      </rPr>
      <t>in</t>
    </r>
    <r>
      <rPr>
        <b/>
        <vertAlign val="superscript"/>
        <sz val="11"/>
        <color theme="1"/>
        <rFont val="Verdana"/>
        <family val="2"/>
      </rPr>
      <t>φ</t>
    </r>
    <r>
      <rPr>
        <b/>
        <sz val="11"/>
        <color theme="1"/>
        <rFont val="Calibri"/>
        <family val="2"/>
      </rPr>
      <t xml:space="preserve"> + e</t>
    </r>
    <r>
      <rPr>
        <b/>
        <vertAlign val="superscript"/>
        <sz val="11"/>
        <color theme="1"/>
        <rFont val="Calibri"/>
        <family val="2"/>
      </rPr>
      <t>-in</t>
    </r>
    <r>
      <rPr>
        <b/>
        <vertAlign val="superscript"/>
        <sz val="11"/>
        <color theme="1"/>
        <rFont val="Verdana"/>
        <family val="2"/>
      </rPr>
      <t>φ</t>
    </r>
    <r>
      <rPr>
        <b/>
        <sz val="11"/>
        <color theme="1"/>
        <rFont val="Calibri"/>
        <family val="2"/>
      </rPr>
      <t>)/2 = (Z(n) + Z(n))/ 2</t>
    </r>
  </si>
  <si>
    <r>
      <t>Z(n) - Z(n) = e</t>
    </r>
    <r>
      <rPr>
        <b/>
        <vertAlign val="superscript"/>
        <sz val="11"/>
        <color theme="1"/>
        <rFont val="Calibri"/>
        <family val="2"/>
        <scheme val="minor"/>
      </rPr>
      <t>in</t>
    </r>
    <r>
      <rPr>
        <b/>
        <vertAlign val="superscript"/>
        <sz val="11"/>
        <color theme="1"/>
        <rFont val="Verdana"/>
        <family val="2"/>
      </rPr>
      <t>φ</t>
    </r>
    <r>
      <rPr>
        <b/>
        <sz val="11"/>
        <color theme="1"/>
        <rFont val="Calibri"/>
        <family val="2"/>
        <scheme val="minor"/>
      </rPr>
      <t xml:space="preserve"> - e</t>
    </r>
    <r>
      <rPr>
        <b/>
        <vertAlign val="superscript"/>
        <sz val="11"/>
        <color theme="1"/>
        <rFont val="Calibri"/>
        <family val="2"/>
        <scheme val="minor"/>
      </rPr>
      <t>-in</t>
    </r>
    <r>
      <rPr>
        <b/>
        <vertAlign val="superscript"/>
        <sz val="11"/>
        <color theme="1"/>
        <rFont val="Verdana"/>
        <family val="2"/>
      </rPr>
      <t>φ</t>
    </r>
    <r>
      <rPr>
        <b/>
        <sz val="11"/>
        <color theme="1"/>
        <rFont val="Calibri"/>
        <family val="2"/>
      </rPr>
      <t xml:space="preserve"> </t>
    </r>
    <r>
      <rPr>
        <b/>
        <sz val="11"/>
        <color theme="1"/>
        <rFont val="Calibri"/>
        <family val="2"/>
        <scheme val="minor"/>
      </rPr>
      <t>= 2i SIN n</t>
    </r>
    <r>
      <rPr>
        <b/>
        <sz val="11"/>
        <color theme="1"/>
        <rFont val="Verdana"/>
        <family val="2"/>
      </rPr>
      <t>φ</t>
    </r>
    <r>
      <rPr>
        <b/>
        <sz val="11"/>
        <color theme="1"/>
        <rFont val="Calibri"/>
        <family val="2"/>
      </rPr>
      <t xml:space="preserve"> </t>
    </r>
  </si>
  <si>
    <r>
      <t>SIN n</t>
    </r>
    <r>
      <rPr>
        <b/>
        <sz val="11"/>
        <color theme="1"/>
        <rFont val="Calibri"/>
        <family val="2"/>
      </rPr>
      <t>Φ = (e</t>
    </r>
    <r>
      <rPr>
        <b/>
        <vertAlign val="superscript"/>
        <sz val="11"/>
        <color theme="1"/>
        <rFont val="Calibri"/>
        <family val="2"/>
      </rPr>
      <t>in</t>
    </r>
    <r>
      <rPr>
        <b/>
        <vertAlign val="superscript"/>
        <sz val="11"/>
        <color theme="1"/>
        <rFont val="Verdana"/>
        <family val="2"/>
      </rPr>
      <t>φ</t>
    </r>
    <r>
      <rPr>
        <b/>
        <sz val="11"/>
        <color theme="1"/>
        <rFont val="Calibri"/>
        <family val="2"/>
      </rPr>
      <t xml:space="preserve"> - e</t>
    </r>
    <r>
      <rPr>
        <b/>
        <vertAlign val="superscript"/>
        <sz val="11"/>
        <color theme="1"/>
        <rFont val="Calibri"/>
        <family val="2"/>
      </rPr>
      <t>-in</t>
    </r>
    <r>
      <rPr>
        <b/>
        <vertAlign val="superscript"/>
        <sz val="11"/>
        <color theme="1"/>
        <rFont val="Verdana"/>
        <family val="2"/>
      </rPr>
      <t>φ</t>
    </r>
    <r>
      <rPr>
        <b/>
        <sz val="11"/>
        <color theme="1"/>
        <rFont val="Calibri"/>
        <family val="2"/>
      </rPr>
      <t xml:space="preserve"> )/ 2i = (Z(n) - Z(n)) / 2i</t>
    </r>
  </si>
  <si>
    <r>
      <t>|Z|</t>
    </r>
    <r>
      <rPr>
        <b/>
        <vertAlign val="superscript"/>
        <sz val="11"/>
        <color theme="1"/>
        <rFont val="Calibri"/>
        <family val="2"/>
        <scheme val="minor"/>
      </rPr>
      <t>2</t>
    </r>
    <r>
      <rPr>
        <b/>
        <sz val="11"/>
        <color theme="1"/>
        <rFont val="Calibri"/>
        <family val="2"/>
        <scheme val="minor"/>
      </rPr>
      <t xml:space="preserve"> = Z * Z = e</t>
    </r>
    <r>
      <rPr>
        <b/>
        <vertAlign val="superscript"/>
        <sz val="11"/>
        <color theme="1"/>
        <rFont val="Calibri"/>
        <family val="2"/>
        <scheme val="minor"/>
      </rPr>
      <t>in</t>
    </r>
    <r>
      <rPr>
        <b/>
        <vertAlign val="superscript"/>
        <sz val="11"/>
        <color theme="1"/>
        <rFont val="Verdana"/>
        <family val="2"/>
      </rPr>
      <t>φ</t>
    </r>
    <r>
      <rPr>
        <b/>
        <sz val="11"/>
        <color theme="1"/>
        <rFont val="Calibri"/>
        <family val="2"/>
        <scheme val="minor"/>
      </rPr>
      <t xml:space="preserve"> * e</t>
    </r>
    <r>
      <rPr>
        <b/>
        <vertAlign val="superscript"/>
        <sz val="11"/>
        <color theme="1"/>
        <rFont val="Calibri"/>
        <family val="2"/>
        <scheme val="minor"/>
      </rPr>
      <t>-in</t>
    </r>
    <r>
      <rPr>
        <b/>
        <vertAlign val="superscript"/>
        <sz val="11"/>
        <color theme="1"/>
        <rFont val="Verdana"/>
        <family val="2"/>
      </rPr>
      <t>φ</t>
    </r>
    <r>
      <rPr>
        <b/>
        <vertAlign val="superscript"/>
        <sz val="11"/>
        <color theme="1"/>
        <rFont val="Calibri"/>
        <family val="2"/>
        <scheme val="minor"/>
      </rPr>
      <t xml:space="preserve"> </t>
    </r>
    <r>
      <rPr>
        <b/>
        <sz val="11"/>
        <color theme="1"/>
        <rFont val="Calibri"/>
        <family val="2"/>
        <scheme val="minor"/>
      </rPr>
      <t>= COS</t>
    </r>
    <r>
      <rPr>
        <b/>
        <vertAlign val="superscript"/>
        <sz val="11"/>
        <color theme="1"/>
        <rFont val="Calibri"/>
        <family val="2"/>
        <scheme val="minor"/>
      </rPr>
      <t>2</t>
    </r>
    <r>
      <rPr>
        <b/>
        <sz val="11"/>
        <color theme="1"/>
        <rFont val="Calibri"/>
        <family val="2"/>
        <scheme val="minor"/>
      </rPr>
      <t xml:space="preserve"> n</t>
    </r>
    <r>
      <rPr>
        <b/>
        <sz val="11"/>
        <color theme="1"/>
        <rFont val="Verdana"/>
        <family val="2"/>
      </rPr>
      <t>φ</t>
    </r>
    <r>
      <rPr>
        <b/>
        <sz val="11"/>
        <color theme="1"/>
        <rFont val="Calibri"/>
        <family val="2"/>
      </rPr>
      <t xml:space="preserve"> + SIN</t>
    </r>
    <r>
      <rPr>
        <b/>
        <vertAlign val="superscript"/>
        <sz val="11"/>
        <color theme="1"/>
        <rFont val="Calibri"/>
        <family val="2"/>
      </rPr>
      <t>2</t>
    </r>
    <r>
      <rPr>
        <b/>
        <sz val="11"/>
        <color theme="1"/>
        <rFont val="Calibri"/>
        <family val="2"/>
      </rPr>
      <t xml:space="preserve"> n</t>
    </r>
    <r>
      <rPr>
        <b/>
        <sz val="11"/>
        <color theme="1"/>
        <rFont val="Verdana"/>
        <family val="2"/>
      </rPr>
      <t>φ</t>
    </r>
    <r>
      <rPr>
        <b/>
        <sz val="11"/>
        <color theme="1"/>
        <rFont val="Calibri"/>
        <family val="2"/>
      </rPr>
      <t xml:space="preserve"> = 1</t>
    </r>
  </si>
  <si>
    <r>
      <rPr>
        <b/>
        <sz val="11"/>
        <color theme="1"/>
        <rFont val="Calibri"/>
        <family val="2"/>
      </rPr>
      <t xml:space="preserve">√2 </t>
    </r>
    <r>
      <rPr>
        <b/>
        <sz val="11"/>
        <color theme="1"/>
        <rFont val="Calibri"/>
        <family val="2"/>
        <scheme val="minor"/>
      </rPr>
      <t>COS n</t>
    </r>
    <r>
      <rPr>
        <b/>
        <sz val="11"/>
        <color theme="1"/>
        <rFont val="Verdana"/>
        <family val="2"/>
      </rPr>
      <t>φ</t>
    </r>
    <r>
      <rPr>
        <b/>
        <sz val="11"/>
        <color theme="1"/>
        <rFont val="Calibri"/>
        <family val="2"/>
      </rPr>
      <t xml:space="preserve">  =  (Z(n) + Z(n))/ √2</t>
    </r>
  </si>
  <si>
    <r>
      <t xml:space="preserve">( </t>
    </r>
    <r>
      <rPr>
        <b/>
        <sz val="11"/>
        <color theme="1"/>
        <rFont val="Calibri"/>
        <family val="2"/>
      </rPr>
      <t xml:space="preserve">√2 </t>
    </r>
    <r>
      <rPr>
        <b/>
        <sz val="11"/>
        <color theme="1"/>
        <rFont val="Calibri"/>
        <family val="2"/>
        <scheme val="minor"/>
      </rPr>
      <t>COS n</t>
    </r>
    <r>
      <rPr>
        <b/>
        <sz val="11"/>
        <color theme="1"/>
        <rFont val="Verdana"/>
        <family val="2"/>
      </rPr>
      <t>φ</t>
    </r>
    <r>
      <rPr>
        <b/>
        <sz val="11"/>
        <color theme="1"/>
        <rFont val="Calibri"/>
        <family val="2"/>
      </rPr>
      <t xml:space="preserve"> )</t>
    </r>
    <r>
      <rPr>
        <b/>
        <vertAlign val="superscript"/>
        <sz val="11"/>
        <color theme="1"/>
        <rFont val="Calibri"/>
        <family val="2"/>
      </rPr>
      <t>2</t>
    </r>
    <r>
      <rPr>
        <b/>
        <sz val="11"/>
        <color theme="1"/>
        <rFont val="Calibri"/>
        <family val="2"/>
      </rPr>
      <t xml:space="preserve">  =  (Z(n) + Z(n))</t>
    </r>
    <r>
      <rPr>
        <b/>
        <vertAlign val="superscript"/>
        <sz val="11"/>
        <color theme="1"/>
        <rFont val="Calibri"/>
        <family val="2"/>
      </rPr>
      <t>2</t>
    </r>
    <r>
      <rPr>
        <b/>
        <sz val="11"/>
        <color theme="1"/>
        <rFont val="Calibri"/>
        <family val="2"/>
      </rPr>
      <t xml:space="preserve"> / 2</t>
    </r>
  </si>
  <si>
    <r>
      <rPr>
        <b/>
        <sz val="11"/>
        <color theme="1"/>
        <rFont val="Calibri"/>
        <family val="2"/>
      </rPr>
      <t xml:space="preserve">√2 </t>
    </r>
    <r>
      <rPr>
        <b/>
        <sz val="11"/>
        <color theme="1"/>
        <rFont val="Calibri"/>
        <family val="2"/>
        <scheme val="minor"/>
      </rPr>
      <t>SIN n</t>
    </r>
    <r>
      <rPr>
        <b/>
        <sz val="11"/>
        <color theme="1"/>
        <rFont val="Verdana"/>
        <family val="2"/>
      </rPr>
      <t>φ</t>
    </r>
    <r>
      <rPr>
        <b/>
        <sz val="11"/>
        <color theme="1"/>
        <rFont val="Calibri"/>
        <family val="2"/>
      </rPr>
      <t xml:space="preserve"> = (Z(n) - Z(n)) / i√2</t>
    </r>
  </si>
  <si>
    <r>
      <t xml:space="preserve">( </t>
    </r>
    <r>
      <rPr>
        <b/>
        <sz val="11"/>
        <color theme="1"/>
        <rFont val="Calibri"/>
        <family val="2"/>
      </rPr>
      <t xml:space="preserve">√2 </t>
    </r>
    <r>
      <rPr>
        <b/>
        <sz val="11"/>
        <color theme="1"/>
        <rFont val="Calibri"/>
        <family val="2"/>
        <scheme val="minor"/>
      </rPr>
      <t>SIN n</t>
    </r>
    <r>
      <rPr>
        <b/>
        <sz val="11"/>
        <color theme="1"/>
        <rFont val="Verdana"/>
        <family val="2"/>
      </rPr>
      <t>φ</t>
    </r>
    <r>
      <rPr>
        <b/>
        <sz val="11"/>
        <color theme="1"/>
        <rFont val="Calibri"/>
        <family val="2"/>
      </rPr>
      <t xml:space="preserve"> )</t>
    </r>
    <r>
      <rPr>
        <b/>
        <vertAlign val="superscript"/>
        <sz val="11"/>
        <color theme="1"/>
        <rFont val="Calibri"/>
        <family val="2"/>
      </rPr>
      <t>2</t>
    </r>
    <r>
      <rPr>
        <b/>
        <sz val="11"/>
        <color theme="1"/>
        <rFont val="Calibri"/>
        <family val="2"/>
      </rPr>
      <t xml:space="preserve"> = - (Z(n) - Z(n))</t>
    </r>
    <r>
      <rPr>
        <b/>
        <vertAlign val="superscript"/>
        <sz val="11"/>
        <color theme="1"/>
        <rFont val="Calibri"/>
        <family val="2"/>
      </rPr>
      <t>2</t>
    </r>
    <r>
      <rPr>
        <b/>
        <sz val="11"/>
        <color theme="1"/>
        <rFont val="Calibri"/>
        <family val="2"/>
      </rPr>
      <t xml:space="preserve"> / 2</t>
    </r>
  </si>
  <si>
    <t>OVEREENKOMST EN VERSCHIL</t>
  </si>
  <si>
    <t>HET BETREFT HIERBIJ DE SOM VAN DE KWADRATEN VAN DE LINEAIRE SUPERPOSITIE VOOR ELKE TOESTAND</t>
  </si>
  <si>
    <t>DIT IS BESLIST NIET HETZELFDE ALS HET KWADRAAT VAN DE LINEAIRE SOM VAN ALLE Z(k)</t>
  </si>
  <si>
    <t>DAARBIJ ZIJN BOVENDIEN OOK NOG DE TEKENS VAN GROOT BELANG</t>
  </si>
  <si>
    <r>
      <t xml:space="preserve">HIERMEE KAN DE BOVENSTAANDE KANSBEREKENING WORDEN GESCHREVEN ALS P(X* &lt; X &lt; X**|N) = { </t>
    </r>
    <r>
      <rPr>
        <b/>
        <sz val="11"/>
        <color theme="1"/>
        <rFont val="Calibri"/>
        <family val="2"/>
      </rPr>
      <t xml:space="preserve">∑   </t>
    </r>
    <r>
      <rPr>
        <b/>
        <sz val="11"/>
        <color theme="1"/>
        <rFont val="Calibri"/>
        <family val="2"/>
        <scheme val="minor"/>
      </rPr>
      <t>∫    (Z(k) + Z(k))</t>
    </r>
    <r>
      <rPr>
        <b/>
        <vertAlign val="superscript"/>
        <sz val="11"/>
        <color theme="1"/>
        <rFont val="Calibri"/>
        <family val="2"/>
        <scheme val="minor"/>
      </rPr>
      <t>2</t>
    </r>
    <r>
      <rPr>
        <b/>
        <sz val="11"/>
        <color theme="1"/>
        <rFont val="Calibri"/>
        <family val="2"/>
        <scheme val="minor"/>
      </rPr>
      <t xml:space="preserve"> dX - ∑  ∫    (Z(k) - Z(k))</t>
    </r>
    <r>
      <rPr>
        <b/>
        <vertAlign val="superscript"/>
        <sz val="11"/>
        <color theme="1"/>
        <rFont val="Calibri"/>
        <family val="2"/>
        <scheme val="minor"/>
      </rPr>
      <t>2</t>
    </r>
    <r>
      <rPr>
        <b/>
        <sz val="11"/>
        <color theme="1"/>
        <rFont val="Calibri"/>
        <family val="2"/>
        <scheme val="minor"/>
      </rPr>
      <t xml:space="preserve"> dX } /</t>
    </r>
    <r>
      <rPr>
        <b/>
        <sz val="11"/>
        <color rgb="FFFF0000"/>
        <rFont val="Calibri"/>
        <family val="2"/>
        <scheme val="minor"/>
      </rPr>
      <t>2N</t>
    </r>
  </si>
  <si>
    <t>IN QUANTUM PUT</t>
  </si>
  <si>
    <t>DIT GELDT VOOR DE TOESTANDEN</t>
  </si>
  <si>
    <t>IN EEN INFINITE QUANTUM PUT</t>
  </si>
  <si>
    <t>BINNEN DE QUANTUM MECHANICA</t>
  </si>
  <si>
    <t>TUSSEN VERSCHILLENDE DEELTJES</t>
  </si>
  <si>
    <t>WORDT OOK GEWERKT MET ENTANGLEMENT</t>
  </si>
  <si>
    <t>BIJVOORBEELD BIJ DE SPIN VAN EEN ELEKTRON</t>
  </si>
  <si>
    <t>VERSTRENGELD OF VERKNOCHT</t>
  </si>
  <si>
    <t>ENTANGLEMENT BETEKENT IN HET NEDERLANDS</t>
  </si>
  <si>
    <t>DAARBIJ WORDT DE EENHEIDSCIRKEL</t>
  </si>
  <si>
    <t>IN HET COMPLEXE VLAK GEBRUIKT</t>
  </si>
  <si>
    <t>DIT MOET NIET WORDEN VERWARD MET</t>
  </si>
  <si>
    <t>DE TOESTANDEN IN EEN PUT</t>
  </si>
  <si>
    <t>VOOR EEN ENKEL DEELTJE</t>
  </si>
  <si>
    <t>ZIE HIERVOOR HET WERKBLAD TOESTANDEN</t>
  </si>
  <si>
    <t>WAT EEN TOESTAND</t>
  </si>
  <si>
    <t>EEN VOORWAARDELIJKE KANS IS EEN KANS OP EEN UITKOMST X DIE ALLEEN KAN VOORKOMEN ALS DE UITKOMT Y OPTREEDT</t>
  </si>
  <si>
    <t>DIT WORDT VAAK GESCHREVEN ALS P(X|Y), HETGEEN WORDT UITGESPROKEN ALS DE KANS OP X GEGEVEN Y</t>
  </si>
  <si>
    <t xml:space="preserve">KANSREGELS </t>
  </si>
  <si>
    <t>DE SOM VAN ALLE KANSEN IS 1</t>
  </si>
  <si>
    <t>UITSLUITEN BETEKEND DAT TWEE KANSEN GEEN GELIJKE UITKOMST HEBBEN</t>
  </si>
  <si>
    <t>ONAFHANKELIJK BETEKENT DAT DE KANSEN NIET WORDEN BEINVLOED DOOR DE KANS OP EEN ANDERE UITKOMST</t>
  </si>
  <si>
    <t>P(XY) = P(X) * P(Y)</t>
  </si>
  <si>
    <t>P(XY) = P(X) * P(Y|X) = P(Y)*P(X|Y)</t>
  </si>
  <si>
    <t>ALS ONAFHANKELIJK</t>
  </si>
  <si>
    <t>ALS AFHANKELIJK</t>
  </si>
  <si>
    <t>P(X + Y) = P(X) + P(Y)</t>
  </si>
  <si>
    <t>P(X + Y) = P(X) + P(Y) - P(XY)</t>
  </si>
  <si>
    <t>EEN KANS IS AANTAL UITKOMSTEN GEDEELD DOOR HET TOTAAL AANTAL MOGELIJKE UITKOMSTEN</t>
  </si>
  <si>
    <t>= KANS TEZAMEN</t>
  </si>
  <si>
    <t>JONGER OF OUDER DAN</t>
  </si>
  <si>
    <t>JONGEN OF MEISJE</t>
  </si>
  <si>
    <r>
      <t>P(XY) = 1</t>
    </r>
    <r>
      <rPr>
        <b/>
        <vertAlign val="superscript"/>
        <sz val="11"/>
        <color theme="1"/>
        <rFont val="Calibri"/>
        <family val="2"/>
        <scheme val="minor"/>
      </rPr>
      <t>e</t>
    </r>
    <r>
      <rPr>
        <b/>
        <sz val="11"/>
        <color theme="1"/>
        <rFont val="Calibri"/>
        <family val="2"/>
        <scheme val="minor"/>
      </rPr>
      <t xml:space="preserve"> PRODUCT REGEL </t>
    </r>
  </si>
  <si>
    <t>ALS ELKAAR UITSLUITEN</t>
  </si>
  <si>
    <t xml:space="preserve">ALS NIET ELKAAR UITSLUITEN    </t>
  </si>
  <si>
    <t>TYPEREND VOORBEELD</t>
  </si>
  <si>
    <t>EERSTE SOMREGEL BIJ "OF"</t>
  </si>
  <si>
    <t>TWEEDE SOMREGEL BIJ "OF"</t>
  </si>
  <si>
    <t>TWEEDE PRODUCTREGEL BIJ "EN"</t>
  </si>
  <si>
    <t>EERSTE PRODUCTREGEL BIJ "EN"</t>
  </si>
  <si>
    <t>DE EENVOUDIGE EERSTE REGELS GELDEN ALLEEN ALS UITKOMSTEN ELKAAR UITSLUITEN EN DE KANSEN ONAFHANKELIJK ZIJN</t>
  </si>
  <si>
    <t>ANDERS MOETEN DE TWEEDE REGELS WORDEN GEBRUIKT EN WORDT HET INGEWIKKELDER</t>
  </si>
  <si>
    <t>KANS OP X OF Y OGEN IN TWEE WORPEN</t>
  </si>
  <si>
    <t>MET TERUGLEGGING KNIKKER IN VAAS</t>
  </si>
  <si>
    <t>ZONDER TERUGLEGGING KNIKKER IN VAAS</t>
  </si>
  <si>
    <t>KANS OP MEISJE OUDER DAN</t>
  </si>
  <si>
    <t>WERKBLAD SUPERPOSITIE GAAT NADER IN OP DE KANSBEREKENING VOOR DE PLAATS VAN EEN DEELTE IN EEN QUANTUM PUT EN LINEAIRE SUPERPOSITIE</t>
  </si>
  <si>
    <t>College dictaat voor het 1e jaars college "inleiding quantummechanica"</t>
  </si>
  <si>
    <t>VOLGORDE VAN BELANG BETEKENT OF AL DAN NIET ONDERSCHEID WORDT GEMAAKT TUSSEN DE VOLGORDE VAN DE UITKOMSTEN</t>
  </si>
  <si>
    <t>VOOR EEN BREDERE INLEIDING ZIE DE FILE COMBINATORIEK &amp; STATISTIEK ONDER DE SITE WISKUNDE</t>
  </si>
  <si>
    <t>BINNEN DE QUANTUM MECHANICA WORDT IN HOGE MATE GEBRUIK GEMAAKT VAN BESTAANDE KENNIS</t>
  </si>
  <si>
    <t>http://en.wikipedia.org/wiki/Bra%E2%80%93ket_notation</t>
  </si>
  <si>
    <t>http://www.mathpages.com/home/kmath638/kmath638.htm</t>
  </si>
  <si>
    <t>http://en.wikipedia.org/wiki/Qubit</t>
  </si>
  <si>
    <t>http://quiz.thefullwiki.org/Quantum_superposition</t>
  </si>
  <si>
    <t>http://www.informationphilosopher.com/solutions/experiments/dirac_3-polarizers/</t>
  </si>
  <si>
    <t>http://en.wikipedia.org/wiki/Many-worlds_interpretation</t>
  </si>
  <si>
    <t>http://en.wikipedia.org/wiki/Quantum_superposition</t>
  </si>
  <si>
    <t>http://fqxi.org/data/essay-contest-files/Singh_fqxiessay_2012_superp_2.pdf</t>
  </si>
  <si>
    <t>http://nl.wikipedia.org/wiki/Interpretatie_van_de_kwantummechanica</t>
  </si>
  <si>
    <t>http://nl.wikipedia.org/wiki/Qubit</t>
  </si>
  <si>
    <t>http://www.natuurkunde.nl/artikelen/view.do?supportId=809436</t>
  </si>
  <si>
    <t>http://www.hef.ru.nl/~kleiss/Quantumhovo.pdf</t>
  </si>
  <si>
    <t>http://www.upscale.utoronto.ca/GeneralInterest/Harrison/BellsTheorem/BellsTheorem.html</t>
  </si>
  <si>
    <t>http://nl.wikipedia.org/wiki/Superpositie_(natuurkunde)</t>
  </si>
  <si>
    <t>EN HET VECTORSTREEPJE ONDER DE KLEINE LETTER IS VERVANGEN DOOR BRACKETS</t>
  </si>
  <si>
    <r>
      <t>VOOR DE LENGTE VAN EEN VECTOR GELDT |</t>
    </r>
    <r>
      <rPr>
        <b/>
        <u/>
        <sz val="11"/>
        <color theme="1"/>
        <rFont val="Calibri"/>
        <family val="2"/>
        <scheme val="minor"/>
      </rPr>
      <t>x</t>
    </r>
    <r>
      <rPr>
        <b/>
        <sz val="11"/>
        <color theme="1"/>
        <rFont val="Calibri"/>
        <family val="2"/>
        <scheme val="minor"/>
      </rPr>
      <t>|</t>
    </r>
    <r>
      <rPr>
        <b/>
        <vertAlign val="superscript"/>
        <sz val="11"/>
        <color theme="1"/>
        <rFont val="Calibri"/>
        <family val="2"/>
        <scheme val="minor"/>
      </rPr>
      <t>2</t>
    </r>
    <r>
      <rPr>
        <b/>
        <sz val="11"/>
        <color theme="1"/>
        <rFont val="Calibri"/>
        <family val="2"/>
        <scheme val="minor"/>
      </rPr>
      <t xml:space="preserve"> = &lt; x , x &gt;  = </t>
    </r>
    <r>
      <rPr>
        <b/>
        <u/>
        <sz val="11"/>
        <color theme="1"/>
        <rFont val="Calibri"/>
        <family val="2"/>
        <scheme val="minor"/>
      </rPr>
      <t>x</t>
    </r>
    <r>
      <rPr>
        <b/>
        <vertAlign val="superscript"/>
        <sz val="11"/>
        <color theme="1"/>
        <rFont val="Calibri"/>
        <family val="2"/>
        <scheme val="minor"/>
      </rPr>
      <t>T</t>
    </r>
    <r>
      <rPr>
        <b/>
        <sz val="11"/>
        <color theme="1"/>
        <rFont val="Calibri"/>
        <family val="2"/>
        <scheme val="minor"/>
      </rPr>
      <t xml:space="preserve"> * </t>
    </r>
    <r>
      <rPr>
        <b/>
        <u/>
        <sz val="11"/>
        <color theme="1"/>
        <rFont val="Calibri"/>
        <family val="2"/>
        <scheme val="minor"/>
      </rPr>
      <t>x</t>
    </r>
  </si>
  <si>
    <r>
      <t>DAARMEE ONTSTAAT HET INWENDIG PRODUCT &lt;Z|Z&gt; = Z</t>
    </r>
    <r>
      <rPr>
        <b/>
        <vertAlign val="subscript"/>
        <sz val="11"/>
        <color theme="1"/>
        <rFont val="Calibri"/>
        <family val="2"/>
        <scheme val="minor"/>
      </rPr>
      <t>1</t>
    </r>
    <r>
      <rPr>
        <b/>
        <sz val="11"/>
        <color theme="1"/>
        <rFont val="Calibri"/>
        <family val="2"/>
        <scheme val="minor"/>
      </rPr>
      <t xml:space="preserve"> Z</t>
    </r>
    <r>
      <rPr>
        <b/>
        <vertAlign val="subscript"/>
        <sz val="11"/>
        <color theme="1"/>
        <rFont val="Calibri"/>
        <family val="2"/>
        <scheme val="minor"/>
      </rPr>
      <t>1</t>
    </r>
    <r>
      <rPr>
        <b/>
        <sz val="11"/>
        <color theme="1"/>
        <rFont val="Calibri"/>
        <family val="2"/>
        <scheme val="minor"/>
      </rPr>
      <t xml:space="preserve"> + … Z</t>
    </r>
    <r>
      <rPr>
        <b/>
        <vertAlign val="subscript"/>
        <sz val="11"/>
        <color theme="1"/>
        <rFont val="Calibri"/>
        <family val="2"/>
        <scheme val="minor"/>
      </rPr>
      <t>n</t>
    </r>
    <r>
      <rPr>
        <b/>
        <sz val="11"/>
        <color theme="1"/>
        <rFont val="Calibri"/>
        <family val="2"/>
        <scheme val="minor"/>
      </rPr>
      <t>Z</t>
    </r>
    <r>
      <rPr>
        <b/>
        <vertAlign val="subscript"/>
        <sz val="11"/>
        <color theme="1"/>
        <rFont val="Calibri"/>
        <family val="2"/>
        <scheme val="minor"/>
      </rPr>
      <t>n</t>
    </r>
    <r>
      <rPr>
        <b/>
        <sz val="11"/>
        <color theme="1"/>
        <rFont val="Calibri"/>
        <family val="2"/>
        <scheme val="minor"/>
      </rPr>
      <t xml:space="preserve"> = |Z</t>
    </r>
    <r>
      <rPr>
        <b/>
        <vertAlign val="subscript"/>
        <sz val="11"/>
        <color theme="1"/>
        <rFont val="Calibri"/>
        <family val="2"/>
        <scheme val="minor"/>
      </rPr>
      <t>1</t>
    </r>
    <r>
      <rPr>
        <b/>
        <sz val="11"/>
        <color theme="1"/>
        <rFont val="Calibri"/>
        <family val="2"/>
        <scheme val="minor"/>
      </rPr>
      <t>|</t>
    </r>
    <r>
      <rPr>
        <b/>
        <vertAlign val="superscript"/>
        <sz val="11"/>
        <color theme="1"/>
        <rFont val="Calibri"/>
        <family val="2"/>
        <scheme val="minor"/>
      </rPr>
      <t>2</t>
    </r>
    <r>
      <rPr>
        <b/>
        <sz val="11"/>
        <color theme="1"/>
        <rFont val="Calibri"/>
        <family val="2"/>
        <scheme val="minor"/>
      </rPr>
      <t xml:space="preserve"> + … |Z</t>
    </r>
    <r>
      <rPr>
        <b/>
        <vertAlign val="subscript"/>
        <sz val="11"/>
        <color theme="1"/>
        <rFont val="Calibri"/>
        <family val="2"/>
        <scheme val="minor"/>
      </rPr>
      <t>n</t>
    </r>
    <r>
      <rPr>
        <b/>
        <sz val="11"/>
        <color theme="1"/>
        <rFont val="Calibri"/>
        <family val="2"/>
        <scheme val="minor"/>
      </rPr>
      <t>|</t>
    </r>
    <r>
      <rPr>
        <b/>
        <vertAlign val="superscript"/>
        <sz val="11"/>
        <color theme="1"/>
        <rFont val="Calibri"/>
        <family val="2"/>
        <scheme val="minor"/>
      </rPr>
      <t>2</t>
    </r>
  </si>
  <si>
    <t>OOK WORDT GESPROKEN VAN ONAFHANKELIJK, EEN BASIS, EEN VIERKANTE MATRIX, DETERMINANT, INVERSE, ETC.</t>
  </si>
  <si>
    <r>
      <t>TENSLOTTE WORDT ELK VAN DE PRODUCTEN Z</t>
    </r>
    <r>
      <rPr>
        <b/>
        <vertAlign val="subscript"/>
        <sz val="11"/>
        <color theme="1"/>
        <rFont val="Calibri"/>
        <family val="2"/>
        <scheme val="minor"/>
      </rPr>
      <t>k</t>
    </r>
    <r>
      <rPr>
        <b/>
        <sz val="11"/>
        <color theme="1"/>
        <rFont val="Calibri"/>
        <family val="2"/>
        <scheme val="minor"/>
      </rPr>
      <t>Z</t>
    </r>
    <r>
      <rPr>
        <b/>
        <vertAlign val="subscript"/>
        <sz val="11"/>
        <color theme="1"/>
        <rFont val="Calibri"/>
        <family val="2"/>
        <scheme val="minor"/>
      </rPr>
      <t>k</t>
    </r>
    <r>
      <rPr>
        <b/>
        <sz val="11"/>
        <color theme="1"/>
        <rFont val="Calibri"/>
        <family val="2"/>
        <scheme val="minor"/>
      </rPr>
      <t>/&lt;Z|Z&gt;  GEINTERPRETEERD ALS DE KANS BEHORENDE BIJ TOESTAND k</t>
    </r>
  </si>
  <si>
    <t>DAARMEE WORDT VOLDAAN AAN DE EIS DAT DE SOM VAN ALLE KANSEN GELIJK MOET ZIJN AAN 1</t>
  </si>
  <si>
    <t xml:space="preserve">DEZE COMPLEXE VECTOR KAN WORDEN GESCHREVEN ALS DE KET &lt; Z| </t>
  </si>
  <si>
    <r>
      <t xml:space="preserve">DE BRA |Z &gt; WORDT DE </t>
    </r>
    <r>
      <rPr>
        <b/>
        <sz val="11"/>
        <color rgb="FFC00000"/>
        <rFont val="Calibri"/>
        <family val="2"/>
        <scheme val="minor"/>
      </rPr>
      <t xml:space="preserve">COMPLEX IMAGINAIRE VAN &lt; Z| </t>
    </r>
    <r>
      <rPr>
        <b/>
        <sz val="11"/>
        <color theme="1"/>
        <rFont val="Calibri"/>
        <family val="2"/>
        <scheme val="minor"/>
      </rPr>
      <t xml:space="preserve">GENOEMD , EN MAG </t>
    </r>
    <r>
      <rPr>
        <b/>
        <u/>
        <sz val="11"/>
        <color rgb="FFC00000"/>
        <rFont val="Calibri"/>
        <family val="2"/>
        <scheme val="minor"/>
      </rPr>
      <t xml:space="preserve">NIET </t>
    </r>
    <r>
      <rPr>
        <b/>
        <sz val="11"/>
        <color theme="1"/>
        <rFont val="Calibri"/>
        <family val="2"/>
        <scheme val="minor"/>
      </rPr>
      <t>DE COMPLEX GECONJUGEERDE VAN &lt; Z| WORDEN GENOEMD</t>
    </r>
  </si>
  <si>
    <r>
      <t xml:space="preserve">OOK DE ELEMENTEN VAN EEN LINEAIRE OPERATOR </t>
    </r>
    <r>
      <rPr>
        <b/>
        <sz val="11"/>
        <color theme="1"/>
        <rFont val="Calibri"/>
        <family val="2"/>
      </rPr>
      <t xml:space="preserve">α </t>
    </r>
    <r>
      <rPr>
        <b/>
        <sz val="11"/>
        <color theme="1"/>
        <rFont val="Calibri"/>
        <family val="2"/>
        <scheme val="minor"/>
      </rPr>
      <t>KUNNEN COMPLEX ZIJN</t>
    </r>
  </si>
  <si>
    <t>BOVENDIEN WORDT ALLES ALS UNIEK EN NIEUW GEPONEERD, MET GEEN ENKELE VERWIJZING NAAR SOORTGELIJK GEBRUIK IN ANDERE KENNISGEBIEDEN</t>
  </si>
  <si>
    <r>
      <t>PERSOONLIJK VINDT IK DEZE INLEIDING VEEL TE ABSTRACT GESCHREVEN EN DIDACTISCH ONGESCHIKT ALS INLEIDING VOOR 1</t>
    </r>
    <r>
      <rPr>
        <b/>
        <vertAlign val="superscript"/>
        <sz val="11"/>
        <color theme="1"/>
        <rFont val="Calibri"/>
        <family val="2"/>
        <scheme val="minor"/>
      </rPr>
      <t>e</t>
    </r>
    <r>
      <rPr>
        <b/>
        <sz val="11"/>
        <color theme="1"/>
        <rFont val="Calibri"/>
        <family val="2"/>
        <scheme val="minor"/>
      </rPr>
      <t xml:space="preserve"> JAARS STUDENTEN</t>
    </r>
  </si>
  <si>
    <t>ONDANKS MIJN EIGEN REDELIJKE WISKUNDIGE KENNIS VINDT IK HET VEEL TE BEKNOPT, NIET HELDER, NIET DUIDELIJK EN MOEILIJK TE BEGRIJPEN</t>
  </si>
  <si>
    <t xml:space="preserve">HET VERSCHIL MET BESTAANDE KENNIS BETREFT VOORNAMELIJK EEN ANDERE NOTATIES C.Q. SCHRIJFWIJZE </t>
  </si>
  <si>
    <r>
      <t xml:space="preserve">EEN "KET" = &lt; A| IS NIET MEER DAN EEN ANDERE SCHRIJFWIJZE VOOR EEN KOLOM VECTOR </t>
    </r>
    <r>
      <rPr>
        <b/>
        <u/>
        <sz val="11"/>
        <color theme="1"/>
        <rFont val="Calibri"/>
        <family val="2"/>
        <scheme val="minor"/>
      </rPr>
      <t>a</t>
    </r>
  </si>
  <si>
    <r>
      <t xml:space="preserve">EEN INWENDIG PRODUCT OF INNER PRODUCT UIT DE LINEAIRE ALGEBRA </t>
    </r>
    <r>
      <rPr>
        <b/>
        <u/>
        <sz val="11"/>
        <color theme="1"/>
        <rFont val="Calibri"/>
        <family val="2"/>
        <scheme val="minor"/>
      </rPr>
      <t>a</t>
    </r>
    <r>
      <rPr>
        <b/>
        <sz val="11"/>
        <color theme="1"/>
        <rFont val="Calibri"/>
        <family val="2"/>
        <scheme val="minor"/>
      </rPr>
      <t>*</t>
    </r>
    <r>
      <rPr>
        <b/>
        <u/>
        <sz val="11"/>
        <color theme="1"/>
        <rFont val="Calibri"/>
        <family val="2"/>
        <scheme val="minor"/>
      </rPr>
      <t>b</t>
    </r>
    <r>
      <rPr>
        <b/>
        <sz val="11"/>
        <color theme="1"/>
        <rFont val="Calibri"/>
        <family val="2"/>
        <scheme val="minor"/>
      </rPr>
      <t xml:space="preserve"> = &lt; </t>
    </r>
    <r>
      <rPr>
        <b/>
        <u/>
        <sz val="11"/>
        <color theme="1"/>
        <rFont val="Calibri"/>
        <family val="2"/>
        <scheme val="minor"/>
      </rPr>
      <t>a</t>
    </r>
    <r>
      <rPr>
        <b/>
        <sz val="11"/>
        <color theme="1"/>
        <rFont val="Calibri"/>
        <family val="2"/>
        <scheme val="minor"/>
      </rPr>
      <t xml:space="preserve"> , </t>
    </r>
    <r>
      <rPr>
        <b/>
        <u/>
        <sz val="11"/>
        <color theme="1"/>
        <rFont val="Calibri"/>
        <family val="2"/>
        <scheme val="minor"/>
      </rPr>
      <t>b</t>
    </r>
    <r>
      <rPr>
        <b/>
        <sz val="11"/>
        <color theme="1"/>
        <rFont val="Calibri"/>
        <family val="2"/>
        <scheme val="minor"/>
      </rPr>
      <t xml:space="preserve"> &gt; = </t>
    </r>
    <r>
      <rPr>
        <b/>
        <u/>
        <sz val="11"/>
        <color theme="1"/>
        <rFont val="Calibri"/>
        <family val="2"/>
        <scheme val="minor"/>
      </rPr>
      <t>a</t>
    </r>
    <r>
      <rPr>
        <b/>
        <vertAlign val="superscript"/>
        <sz val="11"/>
        <color theme="1"/>
        <rFont val="Calibri"/>
        <family val="2"/>
        <scheme val="minor"/>
      </rPr>
      <t>T</t>
    </r>
    <r>
      <rPr>
        <b/>
        <sz val="11"/>
        <color theme="1"/>
        <rFont val="Calibri"/>
        <family val="2"/>
        <scheme val="minor"/>
      </rPr>
      <t xml:space="preserve"> </t>
    </r>
    <r>
      <rPr>
        <b/>
        <u/>
        <sz val="11"/>
        <color theme="1"/>
        <rFont val="Calibri"/>
        <family val="2"/>
        <scheme val="minor"/>
      </rPr>
      <t>b</t>
    </r>
    <r>
      <rPr>
        <b/>
        <sz val="11"/>
        <color theme="1"/>
        <rFont val="Calibri"/>
        <family val="2"/>
        <scheme val="minor"/>
      </rPr>
      <t xml:space="preserve"> WORDT DAN VERVOLGENS GESCHREVEN ALS &lt; A | B &gt;</t>
    </r>
  </si>
  <si>
    <r>
      <t xml:space="preserve">DE VORM </t>
    </r>
    <r>
      <rPr>
        <b/>
        <u/>
        <sz val="11"/>
        <color theme="1"/>
        <rFont val="Calibri"/>
        <family val="2"/>
        <scheme val="minor"/>
      </rPr>
      <t>x</t>
    </r>
    <r>
      <rPr>
        <b/>
        <vertAlign val="superscript"/>
        <sz val="11"/>
        <color theme="1"/>
        <rFont val="Calibri"/>
        <family val="2"/>
        <scheme val="minor"/>
      </rPr>
      <t>T</t>
    </r>
    <r>
      <rPr>
        <b/>
        <sz val="11"/>
        <color theme="1"/>
        <rFont val="Calibri"/>
        <family val="2"/>
        <scheme val="minor"/>
      </rPr>
      <t xml:space="preserve"> A </t>
    </r>
    <r>
      <rPr>
        <b/>
        <u/>
        <sz val="11"/>
        <color theme="1"/>
        <rFont val="Calibri"/>
        <family val="2"/>
        <scheme val="minor"/>
      </rPr>
      <t>y</t>
    </r>
    <r>
      <rPr>
        <b/>
        <sz val="11"/>
        <color theme="1"/>
        <rFont val="Calibri"/>
        <family val="2"/>
        <scheme val="minor"/>
      </rPr>
      <t xml:space="preserve"> WORDT GESCHREVEN ALS &lt;X|</t>
    </r>
    <r>
      <rPr>
        <b/>
        <sz val="11"/>
        <color theme="1"/>
        <rFont val="Calibri"/>
        <family val="2"/>
      </rPr>
      <t>α|Y&gt; , WAARIN α EEN LINEAIRE OPERATOR IS</t>
    </r>
  </si>
  <si>
    <t>DIT ZIJN VECTOREN MET COMPLEXE ELEMENTEN Z DIE NIET NUL MOGEN ZIJN</t>
  </si>
  <si>
    <r>
      <t xml:space="preserve">DE GECONJUGEERDE VAN </t>
    </r>
    <r>
      <rPr>
        <b/>
        <sz val="11"/>
        <color theme="1"/>
        <rFont val="Calibri"/>
        <family val="2"/>
      </rPr>
      <t>α IS DE ADJOINT α,  DIE ONTSTAAT NA HET TRANSPONEREN VAN α EN HET COMPLEX CONJUGEREN VAN ELK ELEMENT</t>
    </r>
  </si>
  <si>
    <t>http://www.mathpages.com/home/index.htm</t>
  </si>
  <si>
    <t>BRAS, KETS AND MATRICES</t>
  </si>
  <si>
    <t>MATHPAGES</t>
  </si>
  <si>
    <t>KET NOTATION</t>
  </si>
  <si>
    <r>
      <t>1</t>
    </r>
    <r>
      <rPr>
        <b/>
        <vertAlign val="superscript"/>
        <sz val="11"/>
        <color theme="1"/>
        <rFont val="Calibri"/>
        <family val="2"/>
        <scheme val="minor"/>
      </rPr>
      <t>e</t>
    </r>
    <r>
      <rPr>
        <b/>
        <sz val="11"/>
        <color theme="1"/>
        <rFont val="Calibri"/>
        <family val="2"/>
        <scheme val="minor"/>
      </rPr>
      <t xml:space="preserve"> JAARS COLLEGE DICTAAT VAN DE RADBOUD UNIVERSITEIT NIJMEGEN</t>
    </r>
  </si>
  <si>
    <r>
      <t xml:space="preserve">1) DE (KLASSIEKE) KANSBEREKENING VOOR DE PLAATS VAN HET DEELTJE ALS DIT ZICH IN </t>
    </r>
    <r>
      <rPr>
        <b/>
        <sz val="11"/>
        <color theme="1"/>
        <rFont val="Calibri"/>
        <family val="2"/>
      </rPr>
      <t>ÉÉ</t>
    </r>
    <r>
      <rPr>
        <b/>
        <sz val="11"/>
        <color theme="1"/>
        <rFont val="Calibri"/>
        <family val="2"/>
        <scheme val="minor"/>
      </rPr>
      <t>N VAN N TOESTANDEN BEVINDT</t>
    </r>
  </si>
  <si>
    <t xml:space="preserve">2) HET OPTELLEN VAN DE GOLFFUNCTIES EN DE DAARBIJ BEHORENDE PDF </t>
  </si>
  <si>
    <t>http://www.thefullwiki.org/Quantum_superposition</t>
  </si>
  <si>
    <t>OP BASIS VAN KLASSIEKE OVERWEGINGEN WORDT DEZE TOTALE CUMMULATIEVE KANS AANGEGEVEN DOOR DE GROENE LIJN</t>
  </si>
  <si>
    <t>JE KRIJGT DE PAARSE LIJN ALS JE VERONDERSTELT DAT DE PDF VOOR HET DEELTJE WORDT BEPAALD DOOR DE LINEAIRE SUPERPOSITIE</t>
  </si>
  <si>
    <t>VAN DE TWEE AANGEGEVEN GOLFFUNCTIES EN  BIJBEHORENDE TEKENS</t>
  </si>
  <si>
    <t>BOVENDIEN WORDT ER VOORALSNOG GEEN ENKELE RECHTVAARDIGING GEGEVEN VOOR EEN DERGELIJKE LINEAIRE SUPERPOSITIE</t>
  </si>
  <si>
    <t>BIJ TOESTANDEN IN EEN PUT, NIET FYSISCH NOCH WISKUNDIG</t>
  </si>
  <si>
    <t>DEZE FILE IS NOG STEEDS EDUCATIEF, MAAR MET DE KENNIS VAN NU IS NIET ECHT DUIDELIJK HOE JE DIT PRECIES MOET INTERPRETEREN</t>
  </si>
  <si>
    <t>INTEGREREN IN COMPLEXE VLAK</t>
  </si>
  <si>
    <r>
      <t xml:space="preserve">DE INTERGRAAL VAN DE KWADRAATFUNCTIES KAN IN PRINCIPE OOK WORDEN GETRANSFORMEERD NAAR EEN INTEGRAAL IN HET COMPLEXE VLAK OVER </t>
    </r>
    <r>
      <rPr>
        <b/>
        <sz val="11"/>
        <color theme="1"/>
        <rFont val="Verdana"/>
        <family val="2"/>
      </rPr>
      <t>φ</t>
    </r>
  </si>
  <si>
    <t>DIRAC THREE POLARIZERS EXPERIMENT</t>
  </si>
  <si>
    <t>MANY WORLDS INTERPRETATION</t>
  </si>
  <si>
    <t>QUANTUM SUPERPOSITION</t>
  </si>
  <si>
    <t>INTERPRETATIE VAN DE KWANTUMMECHANICA</t>
  </si>
  <si>
    <t>SUPERPOSITIE (NATUURKUNDE)</t>
  </si>
  <si>
    <t>ONDER KWANTUM MECHANICA STAAT:</t>
  </si>
  <si>
    <t>WELLICHT MOETEN DAARBIJ ALLE MOGELIJKE TEKENS, C.Q. ALLE MOGELIJKE RICHTINGEN VAN DE VECTOREN, IN REKENING WORDEN GEBRACHT</t>
  </si>
  <si>
    <t>http://nl.wikipedia.org/wiki/Bra-ket</t>
  </si>
  <si>
    <t>BRA KET</t>
  </si>
  <si>
    <t>BELSS THEOREM</t>
  </si>
  <si>
    <t>KWANTUMMECHANICA</t>
  </si>
  <si>
    <t>PIJLERS VAN ONS WERELDBEELD 2 QUANTUMMECHANICA     DIT IS WEL GOED LEESBAAR</t>
  </si>
  <si>
    <t xml:space="preserve">KENNELIJK VERTEGENWOORDIGD DE TWEEDE SOM VAN 2 KEER ALLE 2 UIT N PRODUCTEN DE VERSTRENGELING </t>
  </si>
  <si>
    <t>WORDT GEGEVEN DOOR DE LINEAIRE SUPERPOSITIE MET BEKENDE TOESTANDEN</t>
  </si>
  <si>
    <r>
      <t xml:space="preserve">MAAR </t>
    </r>
    <r>
      <rPr>
        <b/>
        <u/>
        <sz val="12"/>
        <color rgb="FFFF0000"/>
        <rFont val="Calibri"/>
        <family val="2"/>
        <scheme val="minor"/>
      </rPr>
      <t>NIET</t>
    </r>
    <r>
      <rPr>
        <b/>
        <sz val="12"/>
        <color rgb="FFFF0000"/>
        <rFont val="Calibri"/>
        <family val="2"/>
        <scheme val="minor"/>
      </rPr>
      <t xml:space="preserve"> VOOR DE BOVENSTAANDE KANSBEREKENING VOOR DE PLAATS VAN EEN ENKEL DEELTJE </t>
    </r>
  </si>
  <si>
    <r>
      <t xml:space="preserve">MET EEN "BRA" = |B &gt; WORDT EEN RIJVECTOR </t>
    </r>
    <r>
      <rPr>
        <b/>
        <u/>
        <sz val="11"/>
        <color theme="1"/>
        <rFont val="Calibri"/>
        <family val="2"/>
        <scheme val="minor"/>
      </rPr>
      <t>b</t>
    </r>
    <r>
      <rPr>
        <b/>
        <vertAlign val="superscript"/>
        <sz val="11"/>
        <color theme="1"/>
        <rFont val="Calibri"/>
        <family val="2"/>
        <scheme val="minor"/>
      </rPr>
      <t>T</t>
    </r>
    <r>
      <rPr>
        <b/>
        <sz val="11"/>
        <color theme="1"/>
        <rFont val="Calibri"/>
        <family val="2"/>
        <scheme val="minor"/>
      </rPr>
      <t xml:space="preserve"> BEDOELD</t>
    </r>
  </si>
  <si>
    <r>
      <t xml:space="preserve">EEN MATRIX PRODUCT </t>
    </r>
    <r>
      <rPr>
        <b/>
        <u/>
        <sz val="11"/>
        <color theme="1"/>
        <rFont val="Calibri"/>
        <family val="2"/>
        <scheme val="minor"/>
      </rPr>
      <t>y</t>
    </r>
    <r>
      <rPr>
        <b/>
        <sz val="11"/>
        <color theme="1"/>
        <rFont val="Calibri"/>
        <family val="2"/>
        <scheme val="minor"/>
      </rPr>
      <t xml:space="preserve"> = A </t>
    </r>
    <r>
      <rPr>
        <b/>
        <u/>
        <sz val="11"/>
        <color theme="1"/>
        <rFont val="Calibri"/>
        <family val="2"/>
        <scheme val="minor"/>
      </rPr>
      <t>x</t>
    </r>
    <r>
      <rPr>
        <b/>
        <sz val="11"/>
        <color theme="1"/>
        <rFont val="Calibri"/>
        <family val="2"/>
        <scheme val="minor"/>
      </rPr>
      <t xml:space="preserve"> WORDT SOMS GESCHREVEN ALS </t>
    </r>
    <r>
      <rPr>
        <b/>
        <sz val="11"/>
        <color theme="1"/>
        <rFont val="Calibri"/>
        <family val="2"/>
      </rPr>
      <t>α|</t>
    </r>
    <r>
      <rPr>
        <b/>
        <sz val="11"/>
        <color theme="1"/>
        <rFont val="Calibri"/>
        <family val="2"/>
        <scheme val="minor"/>
      </rPr>
      <t xml:space="preserve">X&gt; EN Y = </t>
    </r>
    <r>
      <rPr>
        <b/>
        <u/>
        <sz val="11"/>
        <color theme="1"/>
        <rFont val="Calibri"/>
        <family val="2"/>
        <scheme val="minor"/>
      </rPr>
      <t>x</t>
    </r>
    <r>
      <rPr>
        <b/>
        <vertAlign val="superscript"/>
        <sz val="11"/>
        <color theme="1"/>
        <rFont val="Calibri"/>
        <family val="2"/>
        <scheme val="minor"/>
      </rPr>
      <t>T</t>
    </r>
    <r>
      <rPr>
        <b/>
        <sz val="11"/>
        <color theme="1"/>
        <rFont val="Calibri"/>
        <family val="2"/>
        <scheme val="minor"/>
      </rPr>
      <t xml:space="preserve"> A ALS &lt;X|</t>
    </r>
    <r>
      <rPr>
        <b/>
        <sz val="11"/>
        <color theme="1"/>
        <rFont val="Calibri"/>
        <family val="2"/>
      </rPr>
      <t>α, WAARIN DE MATRIX A DUS WORDT GESCHREVEN ALS α</t>
    </r>
  </si>
  <si>
    <r>
      <t xml:space="preserve">IN DE QUANTUM MECHANICA WORDT DIT VERVOLGENS OOK TOEGEPAST OP EEN BASIS VAN </t>
    </r>
    <r>
      <rPr>
        <b/>
        <sz val="11"/>
        <color rgb="FFC00000"/>
        <rFont val="Calibri"/>
        <family val="2"/>
        <scheme val="minor"/>
      </rPr>
      <t>ONAFHANKELIJKE</t>
    </r>
    <r>
      <rPr>
        <b/>
        <sz val="11"/>
        <color theme="1"/>
        <rFont val="Calibri"/>
        <family val="2"/>
        <scheme val="minor"/>
      </rPr>
      <t xml:space="preserve"> COMPLEXE VECTOREN </t>
    </r>
  </si>
  <si>
    <t>MET NAME VAN EEN COMBINATIE VAN MATRIXREKENEN, DE COMPLEXE REKENWIJZE, STATISTIEK EN ZELFS DE BINAIRE REKENWIJZE</t>
  </si>
  <si>
    <r>
      <t xml:space="preserve">IN DE LINEAIRE ALGEBRA WORDT EEN LINEAIRE AFBEELDING GESCHREVEN ALS </t>
    </r>
    <r>
      <rPr>
        <b/>
        <u/>
        <sz val="11"/>
        <color theme="1"/>
        <rFont val="Calibri"/>
        <family val="2"/>
      </rPr>
      <t>y</t>
    </r>
    <r>
      <rPr>
        <b/>
        <sz val="11"/>
        <color theme="1"/>
        <rFont val="Calibri"/>
        <family val="2"/>
      </rPr>
      <t xml:space="preserve"> = A</t>
    </r>
    <r>
      <rPr>
        <b/>
        <u/>
        <sz val="11"/>
        <color theme="1"/>
        <rFont val="Calibri"/>
        <family val="2"/>
      </rPr>
      <t>x</t>
    </r>
    <r>
      <rPr>
        <b/>
        <sz val="11"/>
        <color theme="1"/>
        <rFont val="Calibri"/>
        <family val="2"/>
      </rPr>
      <t xml:space="preserve"> (DIT IS EEN VECTOR)</t>
    </r>
  </si>
  <si>
    <r>
      <t xml:space="preserve">DE KWADRAAT VORM ALS </t>
    </r>
    <r>
      <rPr>
        <b/>
        <u/>
        <sz val="11"/>
        <color theme="1"/>
        <rFont val="Calibri"/>
        <family val="2"/>
      </rPr>
      <t>y</t>
    </r>
    <r>
      <rPr>
        <b/>
        <vertAlign val="superscript"/>
        <sz val="11"/>
        <color theme="1"/>
        <rFont val="Calibri"/>
        <family val="2"/>
      </rPr>
      <t>T</t>
    </r>
    <r>
      <rPr>
        <b/>
        <sz val="11"/>
        <color theme="1"/>
        <rFont val="Calibri"/>
        <family val="2"/>
      </rPr>
      <t xml:space="preserve"> A</t>
    </r>
    <r>
      <rPr>
        <b/>
        <vertAlign val="superscript"/>
        <sz val="11"/>
        <color theme="1"/>
        <rFont val="Calibri"/>
        <family val="2"/>
      </rPr>
      <t>T</t>
    </r>
    <r>
      <rPr>
        <b/>
        <sz val="11"/>
        <color theme="1"/>
        <rFont val="Calibri"/>
        <family val="2"/>
      </rPr>
      <t xml:space="preserve"> A </t>
    </r>
    <r>
      <rPr>
        <b/>
        <u/>
        <sz val="11"/>
        <color theme="1"/>
        <rFont val="Calibri"/>
        <family val="2"/>
      </rPr>
      <t>y</t>
    </r>
    <r>
      <rPr>
        <b/>
        <sz val="11"/>
        <color theme="1"/>
        <rFont val="Calibri"/>
        <family val="2"/>
      </rPr>
      <t xml:space="preserve">  (DIT IS HET INWENDIG PRODUCT EN DUS EEN GETAL)</t>
    </r>
  </si>
  <si>
    <r>
      <t>A</t>
    </r>
    <r>
      <rPr>
        <b/>
        <vertAlign val="superscript"/>
        <sz val="11"/>
        <color theme="1"/>
        <rFont val="Calibri"/>
        <family val="2"/>
        <scheme val="minor"/>
      </rPr>
      <t>T</t>
    </r>
    <r>
      <rPr>
        <b/>
        <sz val="11"/>
        <color theme="1"/>
        <rFont val="Calibri"/>
        <family val="2"/>
        <scheme val="minor"/>
      </rPr>
      <t>A VIERKANT</t>
    </r>
  </si>
  <si>
    <r>
      <t>p</t>
    </r>
    <r>
      <rPr>
        <b/>
        <vertAlign val="superscript"/>
        <sz val="11"/>
        <color theme="1"/>
        <rFont val="Calibri"/>
        <family val="2"/>
        <scheme val="minor"/>
      </rPr>
      <t>T</t>
    </r>
    <r>
      <rPr>
        <b/>
        <sz val="11"/>
        <color theme="1"/>
        <rFont val="Calibri"/>
        <family val="2"/>
        <scheme val="minor"/>
      </rPr>
      <t>p VIERKANT</t>
    </r>
  </si>
  <si>
    <t>TER BEVORDERING VAN DE ONDUIDELIJKHEID WORDEN VAAK OOK ANDERE LETTERS EN NOTATIES GEBRUIKT</t>
  </si>
  <si>
    <t>1) NATUURKUNDE EN TECHNIEK</t>
  </si>
  <si>
    <t>2) LINEAIRE ALGEBRA EN MATRIX REKENEN</t>
  </si>
  <si>
    <t>3) COMBINATORIEK EN STATISTIEK</t>
  </si>
  <si>
    <t>4) LINEAIRE REGRESSIE &amp; CORRELATIE</t>
  </si>
  <si>
    <t>5) COMPLEXE REKENWIJZE</t>
  </si>
  <si>
    <t>6) CONTROL THEORIE</t>
  </si>
  <si>
    <t>7) GOLFTHEORIE</t>
  </si>
  <si>
    <t>NATUURKUNDE EN TECHNIEK</t>
  </si>
  <si>
    <t>GELUIDSGOLVEN EN STERKTE</t>
  </si>
  <si>
    <t xml:space="preserve">       SUPERPOSITIE SPANNINGEN KRACHTEN P</t>
  </si>
  <si>
    <t>BUIG EN TREKSPANNINGEN</t>
  </si>
  <si>
    <r>
      <t>|</t>
    </r>
    <r>
      <rPr>
        <b/>
        <sz val="11"/>
        <color theme="1"/>
        <rFont val="Calibri"/>
        <family val="2"/>
      </rPr>
      <t>Ψ</t>
    </r>
    <r>
      <rPr>
        <b/>
        <vertAlign val="subscript"/>
        <sz val="11"/>
        <color theme="1"/>
        <rFont val="Calibri"/>
        <family val="2"/>
      </rPr>
      <t>s</t>
    </r>
    <r>
      <rPr>
        <b/>
        <sz val="11"/>
        <color theme="1"/>
        <rFont val="Calibri"/>
        <family val="2"/>
      </rPr>
      <t xml:space="preserve"> &gt; = ( α |Ψ</t>
    </r>
    <r>
      <rPr>
        <b/>
        <vertAlign val="subscript"/>
        <sz val="11"/>
        <color theme="1"/>
        <rFont val="Calibri"/>
        <family val="2"/>
      </rPr>
      <t>1</t>
    </r>
    <r>
      <rPr>
        <b/>
        <sz val="11"/>
        <color theme="1"/>
        <rFont val="Calibri"/>
        <family val="2"/>
      </rPr>
      <t xml:space="preserve"> &gt; + β</t>
    </r>
    <r>
      <rPr>
        <b/>
        <sz val="11"/>
        <color theme="1"/>
        <rFont val="Calibri"/>
        <family val="2"/>
        <scheme val="minor"/>
      </rPr>
      <t xml:space="preserve"> |</t>
    </r>
    <r>
      <rPr>
        <b/>
        <sz val="11"/>
        <color theme="1"/>
        <rFont val="Calibri"/>
        <family val="2"/>
      </rPr>
      <t>Ψ</t>
    </r>
    <r>
      <rPr>
        <b/>
        <vertAlign val="subscript"/>
        <sz val="11"/>
        <color theme="1"/>
        <rFont val="Calibri"/>
        <family val="2"/>
      </rPr>
      <t>2</t>
    </r>
    <r>
      <rPr>
        <b/>
        <sz val="11"/>
        <color theme="1"/>
        <rFont val="Calibri"/>
        <family val="2"/>
      </rPr>
      <t xml:space="preserve"> &gt; ) / (αα + ββ)</t>
    </r>
    <r>
      <rPr>
        <b/>
        <vertAlign val="superscript"/>
        <sz val="11"/>
        <color theme="1"/>
        <rFont val="Calibri"/>
        <family val="2"/>
      </rPr>
      <t>0,5</t>
    </r>
  </si>
  <si>
    <t>DE NIET DIAGONAAL ELEMENTEN VERTEGENWOORDIGEN DE STATISTISCHE VERSTRENGELING TUSSEN DE VERSCHILLENDE TOESTANDEN</t>
  </si>
  <si>
    <t xml:space="preserve">DE ALGEMENE SCHRIJFWIJZE VOOR DE LINEAIRE SUPERPOSITIE VAN TWEE ONAFHANKELIJKE TOESTANDEN IS DAN  </t>
  </si>
  <si>
    <r>
      <t>VOOR DE KWADRAATFUNCTIE GELDT DAN { α</t>
    </r>
    <r>
      <rPr>
        <b/>
        <vertAlign val="superscript"/>
        <sz val="11"/>
        <color theme="1"/>
        <rFont val="Calibri"/>
        <family val="2"/>
      </rPr>
      <t>2</t>
    </r>
    <r>
      <rPr>
        <b/>
        <sz val="11"/>
        <color theme="1"/>
        <rFont val="Calibri"/>
        <family val="2"/>
      </rPr>
      <t>Ψ</t>
    </r>
    <r>
      <rPr>
        <b/>
        <vertAlign val="subscript"/>
        <sz val="11"/>
        <color theme="1"/>
        <rFont val="Calibri"/>
        <family val="2"/>
      </rPr>
      <t>1</t>
    </r>
    <r>
      <rPr>
        <b/>
        <vertAlign val="superscript"/>
        <sz val="11"/>
        <color theme="1"/>
        <rFont val="Calibri"/>
        <family val="2"/>
      </rPr>
      <t>2</t>
    </r>
    <r>
      <rPr>
        <b/>
        <sz val="11"/>
        <color theme="1"/>
        <rFont val="Calibri"/>
        <family val="2"/>
      </rPr>
      <t xml:space="preserve"> + β</t>
    </r>
    <r>
      <rPr>
        <b/>
        <vertAlign val="superscript"/>
        <sz val="11"/>
        <color theme="1"/>
        <rFont val="Calibri"/>
        <family val="2"/>
      </rPr>
      <t>2</t>
    </r>
    <r>
      <rPr>
        <b/>
        <sz val="11"/>
        <color theme="1"/>
        <rFont val="Calibri"/>
        <family val="2"/>
      </rPr>
      <t>Ψ</t>
    </r>
    <r>
      <rPr>
        <b/>
        <vertAlign val="subscript"/>
        <sz val="11"/>
        <color theme="1"/>
        <rFont val="Calibri"/>
        <family val="2"/>
      </rPr>
      <t>2</t>
    </r>
    <r>
      <rPr>
        <b/>
        <vertAlign val="superscript"/>
        <sz val="11"/>
        <color theme="1"/>
        <rFont val="Calibri"/>
        <family val="2"/>
      </rPr>
      <t>2</t>
    </r>
    <r>
      <rPr>
        <b/>
        <sz val="11"/>
        <color theme="1"/>
        <rFont val="Calibri"/>
        <family val="2"/>
      </rPr>
      <t xml:space="preserve"> + 2αβΨ</t>
    </r>
    <r>
      <rPr>
        <b/>
        <vertAlign val="subscript"/>
        <sz val="11"/>
        <color theme="1"/>
        <rFont val="Calibri"/>
        <family val="2"/>
      </rPr>
      <t>1</t>
    </r>
    <r>
      <rPr>
        <b/>
        <sz val="11"/>
        <color theme="1"/>
        <rFont val="Calibri"/>
        <family val="2"/>
      </rPr>
      <t>Ψ</t>
    </r>
    <r>
      <rPr>
        <b/>
        <vertAlign val="subscript"/>
        <sz val="11"/>
        <color theme="1"/>
        <rFont val="Calibri"/>
        <family val="2"/>
      </rPr>
      <t>2</t>
    </r>
    <r>
      <rPr>
        <b/>
        <sz val="11"/>
        <color theme="1"/>
        <rFont val="Calibri"/>
        <family val="2"/>
      </rPr>
      <t xml:space="preserve"> } / (αα + ββ)</t>
    </r>
  </si>
  <si>
    <t>DE FYSISCHE INTERPRETATIE IS ECHTER VAAK NIET EENVOUDIG OF ZELFS ONMOGELIJK</t>
  </si>
  <si>
    <t xml:space="preserve">    MET WEER DE SOM VAN DE KWADRATEN + 2 KEER DE SOM VAN DE PRODUCTEN</t>
  </si>
  <si>
    <t>NOGMAALS TOESTANDEN IN EEN INFINITE PUT</t>
  </si>
  <si>
    <t>QUANTUM PUT</t>
  </si>
  <si>
    <t xml:space="preserve">IN HET WERKBLAD QUANTUM PUT IS DE PAARSE KANSVERDELING BEREKEND VOOR DE SUPERPOSITIE VAN TWEE TOESTANDEN MET BEPAALD TEKEN </t>
  </si>
  <si>
    <t>WE BESCHOUWEN NU DE TWEE TOESTANDEN MET ELK EEN PLUS EN EEN MIN TEKEN</t>
  </si>
  <si>
    <t>DE TOESTANDEN KUNNEN ELK OOK NOG EEN FUNCTIE ZIJN VAN DE PLAATS EN/OF DE TIJD</t>
  </si>
  <si>
    <t>TOESTANDEN ALS FUNCTIE VAN PLAATS EN/OF TIJD</t>
  </si>
  <si>
    <t>GOLFTECHNISCH IS DEZE SOM DUS GELIJK AAN NUL</t>
  </si>
  <si>
    <r>
      <t>DE GEKOZEN WAARDE VOOR DE RE</t>
    </r>
    <r>
      <rPr>
        <b/>
        <sz val="11"/>
        <color theme="1"/>
        <rFont val="Calibri"/>
        <family val="2"/>
      </rPr>
      <t>Ë</t>
    </r>
    <r>
      <rPr>
        <b/>
        <sz val="11"/>
        <color theme="1"/>
        <rFont val="Calibri"/>
        <family val="2"/>
        <scheme val="minor"/>
      </rPr>
      <t>ELE WEEGFACTOR q IS HIERBIJ DUS NIET VAN BELANG</t>
    </r>
  </si>
  <si>
    <r>
      <t xml:space="preserve">HIERIN ZIJN </t>
    </r>
    <r>
      <rPr>
        <b/>
        <sz val="11"/>
        <color theme="1"/>
        <rFont val="Calibri"/>
        <family val="2"/>
      </rPr>
      <t>α EN β COMPLEXE WEEGFACTOREN</t>
    </r>
  </si>
  <si>
    <t>BIJ DEZE LINEAIRE SUPERPOSITIE ONTSTAAT ER PAS EEN KANS ALS DEZE 4 TOESTANDEN VERSCHILLENDE WEEGFACTOREN HEBBEN</t>
  </si>
  <si>
    <t>EEN GELIJKE WEEGFACTOR MET GELIJK TEKEN ALS IN |Z &gt; = ( 1 0 1 0) EN |Z &gt; = ( -1 0 -1 0) RESULTEERT IN DE PAARSE LIJN IN WERKBLAD QUANTUM PUT</t>
  </si>
  <si>
    <t>DAARMEE ONSTAAN FEITELIJK VIER VERSCHILLENDE TOESTANDEN DIE FEITELIJK NIET ONAFHANKELIJK ZIJN MAAR ALS ONAFHANKELIJK WORDEN GEINTERPRETEERD</t>
  </si>
  <si>
    <t>GELIJKE WEEGFACTOREN MET EEN ONGELIJK TEKEN RESULTEREN IN DE GESPIEGELDE HIERVAN T.O.V. HET MIDDEN VAN DE PUT</t>
  </si>
  <si>
    <r>
      <t xml:space="preserve">DE </t>
    </r>
    <r>
      <rPr>
        <b/>
        <u/>
        <sz val="11"/>
        <color theme="1"/>
        <rFont val="Calibri"/>
        <family val="2"/>
      </rPr>
      <t>COMPLEMENTAIRE KANS</t>
    </r>
    <r>
      <rPr>
        <b/>
        <sz val="11"/>
        <color theme="1"/>
        <rFont val="Calibri"/>
        <family val="2"/>
      </rPr>
      <t xml:space="preserve"> OM HET DEELTJE </t>
    </r>
    <r>
      <rPr>
        <b/>
        <u/>
        <sz val="11"/>
        <color theme="1"/>
        <rFont val="Calibri"/>
        <family val="2"/>
      </rPr>
      <t>NIET</t>
    </r>
    <r>
      <rPr>
        <b/>
        <sz val="11"/>
        <color theme="1"/>
        <rFont val="Calibri"/>
        <family val="2"/>
      </rPr>
      <t xml:space="preserve"> IN DEZE VIER TOESTANDEN </t>
    </r>
    <r>
      <rPr>
        <b/>
        <u/>
        <sz val="11"/>
        <color theme="1"/>
        <rFont val="Calibri"/>
        <family val="2"/>
      </rPr>
      <t>AAN</t>
    </r>
    <r>
      <rPr>
        <b/>
        <sz val="11"/>
        <color theme="1"/>
        <rFont val="Calibri"/>
        <family val="2"/>
      </rPr>
      <t xml:space="preserve"> TE </t>
    </r>
    <r>
      <rPr>
        <b/>
        <u/>
        <sz val="11"/>
        <color theme="1"/>
        <rFont val="Calibri"/>
        <family val="2"/>
      </rPr>
      <t>TREFFEN</t>
    </r>
    <r>
      <rPr>
        <b/>
        <sz val="11"/>
        <color theme="1"/>
        <rFont val="Calibri"/>
        <family val="2"/>
      </rPr>
      <t xml:space="preserve"> IS DUS 1</t>
    </r>
  </si>
  <si>
    <t>MET |Z &gt; = (1 1 1 1) WORDT Ψs = (COS θ -COSθ + SIN 2θ - SIN 2θ)/√4 = 0</t>
  </si>
  <si>
    <t>BOVENDIEN WORDEN HIERNA OOK WEEGFACTOREN GEBRUIKT DIE WEL NUL ZIJN</t>
  </si>
  <si>
    <t xml:space="preserve">MET |Z &gt; = ( p 0 0 0) EN |Z &gt; (0 q 0 0)  KAN DE KANS P(X* &lt; X &lt; X**) = C VOOR TOESTAND COS θ WORDEN BEREKEND </t>
  </si>
  <si>
    <t xml:space="preserve">MET |Z &gt; = (0 0 u 0) EN |Z &gt; = (0 0 0 w) KAN DE KANS P(X* &lt; X &lt; X**) = S VOOR TOESTAND SIN 2θ WORDEN BEREKEND </t>
  </si>
  <si>
    <t xml:space="preserve">VOOR DE GROENE LIJN GELDT HET GEMIDDELDE VAN DE SOM VAN DEZE TWEE KWADRAATFUNCTIES = (C + S) /2 </t>
  </si>
  <si>
    <t>DIT BETEKENT DAT JE HET VERSCHIL IN KANSEN TOT UITDRUKKING MOET BRENGEN IN IN VERSCHILLENDE WEEGFACTOREN</t>
  </si>
  <si>
    <t xml:space="preserve">OFTEWEL ALS (abC + (ac + ad + bc + bd) P + cdS) = 0 </t>
  </si>
  <si>
    <r>
      <t>GEMAKSHALVE SCHRIJVEN WE C = 2 ∫COS</t>
    </r>
    <r>
      <rPr>
        <b/>
        <vertAlign val="superscript"/>
        <sz val="11"/>
        <color theme="1"/>
        <rFont val="Calibri"/>
        <family val="2"/>
      </rPr>
      <t>2</t>
    </r>
    <r>
      <rPr>
        <b/>
        <sz val="11"/>
        <color theme="1"/>
        <rFont val="Calibri"/>
        <family val="2"/>
      </rPr>
      <t xml:space="preserve"> , S = 2 ∫SIN</t>
    </r>
    <r>
      <rPr>
        <b/>
        <vertAlign val="superscript"/>
        <sz val="11"/>
        <color theme="1"/>
        <rFont val="Calibri"/>
        <family val="2"/>
      </rPr>
      <t>2</t>
    </r>
    <r>
      <rPr>
        <b/>
        <sz val="11"/>
        <color theme="1"/>
        <rFont val="Calibri"/>
        <family val="2"/>
      </rPr>
      <t xml:space="preserve"> EN P = 2 ∫SIN COS VOOR ELK X* &lt; X &lt; X**  </t>
    </r>
  </si>
  <si>
    <t>VOOR DE PAARSE LIJN EN DE CUMMULATIEVE FUNCTIES GELDT X* = 0</t>
  </si>
  <si>
    <t xml:space="preserve">VOOR ELKE PUNT OP DE GROENE CUMMULATIEVE LIJN BESTAAT ER DUS EEN ANDERE COMPLEXE OPLOSSINGSVERZAMELING </t>
  </si>
  <si>
    <t>EEN BEPAALDE WAARDE OP DE GROENE LIJN WORDT ALLEEN VERKREGEN BIJ |Z &gt; = (a b c d) WAARBIJ DE SOM VAN ALLE TWEE PRODUCTEN GELIJK IS AAN 0</t>
  </si>
  <si>
    <t>DIT ILLUSTREERT NOGMAALS HET VERSCHIL TUSSEN DE KLASSIEKE STATISTIEK EN DIE BIJ LINEAIRE SUPERPOSITIE BINNEN DE QUANTUM MECHANICA</t>
  </si>
  <si>
    <r>
      <t xml:space="preserve">WEL IS </t>
    </r>
    <r>
      <rPr>
        <b/>
        <sz val="11"/>
        <color rgb="FFC00000"/>
        <rFont val="Calibri"/>
        <family val="2"/>
        <scheme val="minor"/>
      </rPr>
      <t>ELK ELEMENT</t>
    </r>
    <r>
      <rPr>
        <b/>
        <sz val="11"/>
        <color theme="1"/>
        <rFont val="Calibri"/>
        <family val="2"/>
        <scheme val="minor"/>
      </rPr>
      <t xml:space="preserve"> VAN DE BRA |Z &gt; DE </t>
    </r>
    <r>
      <rPr>
        <b/>
        <sz val="11"/>
        <color rgb="FFC00000"/>
        <rFont val="Calibri"/>
        <family val="2"/>
        <scheme val="minor"/>
      </rPr>
      <t>COMPLEX GECONJUGEERDE</t>
    </r>
    <r>
      <rPr>
        <b/>
        <sz val="11"/>
        <color theme="1"/>
        <rFont val="Calibri"/>
        <family val="2"/>
        <scheme val="minor"/>
      </rPr>
      <t xml:space="preserve"> VAN HET OVEREENKOMSTIG ELEMENT IN &lt; Z|</t>
    </r>
  </si>
  <si>
    <t xml:space="preserve">BIJ EEN BASIS VAN ONAFHANKELIJKE VECTOREN </t>
  </si>
  <si>
    <t xml:space="preserve">IS DE DETERMINANT ALTIJD GROTER DAN NUL </t>
  </si>
  <si>
    <t>LINKS</t>
  </si>
  <si>
    <t>sup</t>
  </si>
  <si>
    <r>
      <t>GELIJKSTELLEN VAN DE PAARSE AAN DE GROENE LIJN IN HET MIDDEN VAN DE PUT RESULTEERT IN (α</t>
    </r>
    <r>
      <rPr>
        <b/>
        <vertAlign val="superscript"/>
        <sz val="11"/>
        <color theme="1"/>
        <rFont val="Calibri"/>
        <family val="2"/>
      </rPr>
      <t>2</t>
    </r>
    <r>
      <rPr>
        <b/>
        <sz val="11"/>
        <color theme="1"/>
        <rFont val="Calibri"/>
        <family val="2"/>
      </rPr>
      <t xml:space="preserve"> * 1 + β</t>
    </r>
    <r>
      <rPr>
        <b/>
        <vertAlign val="superscript"/>
        <sz val="11"/>
        <color theme="1"/>
        <rFont val="Calibri"/>
        <family val="2"/>
      </rPr>
      <t xml:space="preserve">2 </t>
    </r>
    <r>
      <rPr>
        <b/>
        <sz val="11"/>
        <color theme="1"/>
        <rFont val="Calibri"/>
        <family val="2"/>
      </rPr>
      <t>* 1 + αβ 4/3π)/{2*(α</t>
    </r>
    <r>
      <rPr>
        <b/>
        <vertAlign val="superscript"/>
        <sz val="11"/>
        <color theme="1"/>
        <rFont val="Calibri"/>
        <family val="2"/>
      </rPr>
      <t>2</t>
    </r>
    <r>
      <rPr>
        <b/>
        <sz val="11"/>
        <color theme="1"/>
        <rFont val="Calibri"/>
        <family val="2"/>
      </rPr>
      <t>+β</t>
    </r>
    <r>
      <rPr>
        <b/>
        <vertAlign val="superscript"/>
        <sz val="11"/>
        <color theme="1"/>
        <rFont val="Calibri"/>
        <family val="2"/>
      </rPr>
      <t>2</t>
    </r>
    <r>
      <rPr>
        <b/>
        <sz val="11"/>
        <color theme="1"/>
        <rFont val="Calibri"/>
        <family val="2"/>
      </rPr>
      <t>)} = 0,5</t>
    </r>
  </si>
  <si>
    <t>VOOR HET MIDDEN VAN DE PUT VOLDOEN DUS ALLEEN α = 0 &amp; β ≠ 0   EN α ≠ 0 &amp;  β = 0</t>
  </si>
  <si>
    <t>VOOR ANDERE POSITIES ONTSTAAN RELATIES TUSSEN α EN β</t>
  </si>
  <si>
    <t>http://nl.wikipedia.org/wiki/Ineenstorten_van_de_golffunctie</t>
  </si>
  <si>
    <t>INEENSTORTEN VAN DE GOLFFUNCTIE</t>
  </si>
  <si>
    <t>CONCLUSIE</t>
  </si>
  <si>
    <t xml:space="preserve">LINEAIRE SUPERPOSITIE EN VERSTRENGELING ZIJN FEITELIJK </t>
  </si>
  <si>
    <t>1) SLECHT EEN WISKUNDIG MODEL DAT IN DE PRAKTIJK NUTTIG IS GEBLEKEN</t>
  </si>
  <si>
    <t>3) MEDE AFHANKELIJK VAN DE VERONDERSTELDE TEKENS VAN DE TOESTANDEN</t>
  </si>
  <si>
    <t>1) LINEAIRE SUPERPOSITIE</t>
  </si>
  <si>
    <t>3) COMPLEXE REKENWIJZE</t>
  </si>
  <si>
    <t>2) LINEAIRE ALGEBRA MET VECTOREN EN MATRICES</t>
  </si>
  <si>
    <t>LINEAIR OPTELLEN VAN KRACHTEN EN GOLVEN</t>
  </si>
  <si>
    <t>VOOR STELSELS LINEAIRE VERGELIJKINGEN, EIGENWAARDEN, EIGENFREQUENTIES</t>
  </si>
  <si>
    <t>5) KWADRAATFUNCTIES IN DE QUANTUM MECHANICA</t>
  </si>
  <si>
    <t xml:space="preserve">4) COMBINATORIEK &amp; STATISTIEK </t>
  </si>
  <si>
    <t>GEBASEERD OP BORN'S RULE</t>
  </si>
  <si>
    <t>KANS- EN KANSDICHTHEIDSVERDELINGEN EN REKENREGELS</t>
  </si>
  <si>
    <t>DIT NOEM IK COMPLEXE WEEGFACTOREN</t>
  </si>
  <si>
    <t>DE NIEUWE COMBINATIE RESULTEERT IN EEN BEREKENINGSMETHODE DIE DE HILBERT RUIMTE WORDT GENOEMD</t>
  </si>
  <si>
    <t>DE ONDERSTAANDE LINKS BESCHRIJVEN VRIJ DUIDELIJK DE OVEREENKOMSTEN EN VERSCHILLEN</t>
  </si>
  <si>
    <t>MEN GEBRUIKT EEN VECTOR OM DE TOESTANDEN VAN EEN SYSTEEM AAN TE GEVEN</t>
  </si>
  <si>
    <t>BINNEN DE LINEAIRE ALGEBRA WORDT BIJ DE INVERSE VAN EEN VIERKANTE MATRIX GEDEELD DOOR DE DETERMINANT DIE NIET NUL MAG ZIJN</t>
  </si>
  <si>
    <r>
      <t xml:space="preserve">OM NIET NUL TE ZIJN MOET TENMINSTE </t>
    </r>
    <r>
      <rPr>
        <b/>
        <sz val="11"/>
        <color theme="1"/>
        <rFont val="Calibri"/>
        <family val="2"/>
      </rPr>
      <t>ÉÉ</t>
    </r>
    <r>
      <rPr>
        <b/>
        <sz val="11"/>
        <color theme="1"/>
        <rFont val="Calibri"/>
        <family val="2"/>
        <scheme val="minor"/>
      </rPr>
      <t>N WEEGFACTOR NIET NUL ZIJN, MAAR MOGEN DE ANDERE FEITELIJK WEL NUL ZIJN</t>
    </r>
  </si>
  <si>
    <t>OPMERKING MRM:</t>
  </si>
  <si>
    <t>LINEAIRE SUPERPOSITIE EN HILBERT RUIMTE</t>
  </si>
  <si>
    <t xml:space="preserve">DE DETERMINANTWORDT GESCHREVEN MET RECHTE STREPEN AAN DE ZIJKANT = |X| = </t>
  </si>
  <si>
    <r>
      <t>VERVOLGENS CRE</t>
    </r>
    <r>
      <rPr>
        <b/>
        <sz val="11"/>
        <color theme="1"/>
        <rFont val="Calibri"/>
        <family val="2"/>
      </rPr>
      <t>Ë</t>
    </r>
    <r>
      <rPr>
        <b/>
        <sz val="11"/>
        <color theme="1"/>
        <rFont val="Calibri"/>
        <family val="2"/>
        <scheme val="minor"/>
      </rPr>
      <t>EERT MEN EEN SET VECTOREN DIE ELKAAR UITSLUITEN EN TEZAMEN DE BASIS VORMEN VOOR HET SYSTEEM</t>
    </r>
  </si>
  <si>
    <t>ELK VAN DEZE AFZONDERLIJKE TOESTANDS VECTOREN WORDT GEWOGEN MET EEN COMPLEXE WEEGFACTOR, DIE FORMEEL NIET NUL MAG ZIJN</t>
  </si>
  <si>
    <r>
      <t>IN DE NIEUWE BEREKENINGSMETHODE WORDT ECHTER EEN COMBINATIE VAN EEN PRODUCTMATRIX EN HET INWENDIG PRODUCT Z</t>
    </r>
    <r>
      <rPr>
        <b/>
        <vertAlign val="superscript"/>
        <sz val="11"/>
        <color theme="1"/>
        <rFont val="Calibri"/>
        <family val="2"/>
        <scheme val="minor"/>
      </rPr>
      <t>T</t>
    </r>
    <r>
      <rPr>
        <b/>
        <sz val="11"/>
        <color theme="1"/>
        <rFont val="Calibri"/>
        <family val="2"/>
        <scheme val="minor"/>
      </rPr>
      <t>Z GEBRUIKT</t>
    </r>
  </si>
  <si>
    <t>DE NIEUW WISKUNDIGE THEORIE IS GEBASEERD OP LINEAIRE SUPERPOSITIE, EEN KWADRATISCHE AFBEELDING DAARVAN,</t>
  </si>
  <si>
    <t>IN COMBINATIE MET HET GEBRUIK VAN DE LENGTE VAN EEN COMPLEXE VECTOR</t>
  </si>
  <si>
    <t>DIT ZAL ZO EENVOUDIG MOGELIJK STAP VOOR STAP WORDEN UITGELEGD EN TOEGELICHT</t>
  </si>
  <si>
    <t>DIT WISKUNDIG MODEL LEGT EEN COMBINATIE TUSSEN MEERDERE WISKUNDE MODELLEN DIE AFZONDERLIJK NATUURKUNDIGE FENOMENEN BESCHRIJVEN</t>
  </si>
  <si>
    <t>DE NIET DIAOGONAAL ELEMENTEN VERTEGENWOORDIGEN DE VERSTRENGELING TUSSEN DE TOESTANDEN</t>
  </si>
  <si>
    <t>VERSTRENGELING MADE SIMPLE</t>
  </si>
  <si>
    <t xml:space="preserve">Z WORDT GENORMEERD NAAR 1 DOOR ELKE ELEMENT (= COMPLEXE WEEGFACTOR) TE DELEN DOOR DE LENGTE VAN DE VECTOR Z </t>
  </si>
  <si>
    <t>DEZE COMPLEXE WEEGFACTOREN WORDEN WEERGEGEVEN IN EEN COMPLEXE VECTOR Z</t>
  </si>
  <si>
    <t>IN DE MACRO WERELD IS DIT BIJ DE EERSTE SOMREGEL EEN DIAGONAAL MATRIX</t>
  </si>
  <si>
    <t>IN DE TECHNIEK EN SYSTEEMTHEORIE WORDEN TOESTANDEN, VECTOREN EN MATRICES ZEER VEEL GEBRUIKT</t>
  </si>
  <si>
    <t>ALS ER EEN KOPPELING BESTAAT TUSSEN DE VERSCHILLENDE TOESTANDEN KOMT DIT TOT UITING IN EEN NIET DIAGONAAL MATRIX</t>
  </si>
  <si>
    <t>OOK DE KANS OM EEN SYSTEEM IN EEN BEPAALDE TOESTAND AAN TE TREFFEN KAN WORDEN GEREPRESENTEERD DOOR EEN MATRIX</t>
  </si>
  <si>
    <t xml:space="preserve">DE LINEAIRE SUPERPOSITIE EN VERSTRENGELING ZIJN FEITELIJK NIET MEER DAN EEN AXIOMA = POSTULAAT </t>
  </si>
  <si>
    <t>POSTULAAT = AXIOMA</t>
  </si>
  <si>
    <t>IN DE KEUKEN ZIJN ER VELE INGREDIENTEN DIE DOOR MENGING IN ALLERLEI VERHOUDINGEN IN ZICH HEBBEN OM VERSCHILLENDE TAARTEN TE WORDEN</t>
  </si>
  <si>
    <t>ELK INGEDRIENT KAN WORDEN GEZIEN ALS EEN TOESTAND EN HET AANTAL SCHEPJES KAN WORDEN GEZIEN ALS DE WEEGFACTOR VOOR DAT INGREDIENT</t>
  </si>
  <si>
    <t>BIJ HET MENGEN EN BAKKEN ONSTAAT EEN SAMENGAAN TUSSEN DEZE HOEVEELHEDEN</t>
  </si>
  <si>
    <t>UIT DIT SAMENGAAN VAN EEN GROTE HOEVEELHEID INGREDIENTEN OP MICRO NIVEAU ONTSTAAT ER UITEINDELIJK EEN ENKELE TAART OP MACRO NIVEAU</t>
  </si>
  <si>
    <t>ZELFS BIJ DEZELFDE VERHOUDINGEN EN EEN IDENTIEK BAKPROCES ZAL HET RESULTAAT EN DE SMAAK TOCH STEEDS IETS ANDERS ZIJN</t>
  </si>
  <si>
    <t>DIT WORDT VEROOZAAKT DOOR ZEER VEEL KLEINE FLUCTUATIES IN HET TOTALE PROCES</t>
  </si>
  <si>
    <t>ZEG MAAR "OM ER CHOCOLA VAN TE MAKEN"</t>
  </si>
  <si>
    <t>KITCHENWORLD</t>
  </si>
  <si>
    <t xml:space="preserve">              SHOPWORLD</t>
  </si>
  <si>
    <t>VOORALSNOG ZIJN ZE ECHTER NOG VAAK MEER ALCHEMISTEN DAN ECHTE CHEFS</t>
  </si>
  <si>
    <t xml:space="preserve">         QUANTUM</t>
  </si>
  <si>
    <t>MACRO</t>
  </si>
  <si>
    <t>DIT KAN SCHEMATISCH WORDEN GEILLUSTREERD MET DE VERSCHILLENDE KWADRATSCHE MATRIX PRODUCTEN BINNEN TWEE VERSCHILLENDE WERELDEN</t>
  </si>
  <si>
    <t>DE VRAAG MAG OF MOET ZELFS WORDEN GESTELD OF HET WEL DE JUISTE INGREDIENTEN, HET JUISTE BAKPOCES EN GEEN SPACECAKE BETREFT</t>
  </si>
  <si>
    <t xml:space="preserve">KLASSIEKE </t>
  </si>
  <si>
    <t>STATISTIEK</t>
  </si>
  <si>
    <t>QUANTUM</t>
  </si>
  <si>
    <t xml:space="preserve">IN DE PRAKTIJK BLIJKT DIT BINNEN DE QUANTUM MECHANICA NAMELIJK VAN GROOT NUT </t>
  </si>
  <si>
    <t xml:space="preserve">ER KUNNEN MEERDERE PROCESSEN OP QUANTUM SCHAAL MEE WORDEN BESCHREVEN, VERKLAARD EN VOORSPELT </t>
  </si>
  <si>
    <t>VECTOREN WORDEN DAN GESCHREVEN IN DE ZOGENAAMDE DIRAC NOTATIE</t>
  </si>
  <si>
    <t>DE DIRAC NOTATIES EN "KET" EN "BRA" ZIJN DOOR DIRAC OP HUMORISTISCHE WIJZE GEBASEERD OP HET WOORD "BRACKET"</t>
  </si>
  <si>
    <t>DE HAMVRAAG IS STEEDS HOE JE DEZE JUIST VERHOUDINGEN VOOR DE WEEGFACTOREN MOET KIEZEN OF BEPALEN</t>
  </si>
  <si>
    <t>IN WERKBLAD SPIN &amp; QUBITS WORDT VERDER INGEGAAN OP DE TOEPASSING VOOR DE SPIN VAN ELEKTRONEN EN BIJ QUANTUM COMPUTERS</t>
  </si>
  <si>
    <t>EN MOGEN DE WEEGFACTOREN OOK NUL ZIJN</t>
  </si>
  <si>
    <t>DOOR MRM</t>
  </si>
  <si>
    <r>
      <t xml:space="preserve">BIJ DEZE LINEAIRE SUPERPOSITIE IS DE KANS OM HET DEELTJE ERGENS IN </t>
    </r>
    <r>
      <rPr>
        <b/>
        <u/>
        <sz val="11"/>
        <color rgb="FFC00000"/>
        <rFont val="Calibri"/>
        <family val="2"/>
      </rPr>
      <t>DEZE VIER</t>
    </r>
    <r>
      <rPr>
        <b/>
        <sz val="11"/>
        <color theme="1"/>
        <rFont val="Calibri"/>
        <family val="2"/>
      </rPr>
      <t xml:space="preserve"> TOESTANDEN </t>
    </r>
    <r>
      <rPr>
        <b/>
        <u/>
        <sz val="11"/>
        <color theme="1"/>
        <rFont val="Calibri"/>
        <family val="2"/>
      </rPr>
      <t>AAN</t>
    </r>
    <r>
      <rPr>
        <b/>
        <sz val="11"/>
        <color theme="1"/>
        <rFont val="Calibri"/>
        <family val="2"/>
      </rPr>
      <t xml:space="preserve"> TE </t>
    </r>
    <r>
      <rPr>
        <b/>
        <u/>
        <sz val="11"/>
        <color theme="1"/>
        <rFont val="Calibri"/>
        <family val="2"/>
      </rPr>
      <t>TREFFEN</t>
    </r>
    <r>
      <rPr>
        <b/>
        <sz val="11"/>
        <color theme="1"/>
        <rFont val="Calibri"/>
        <family val="2"/>
      </rPr>
      <t xml:space="preserve"> DUS ALTIJD NUL</t>
    </r>
  </si>
  <si>
    <t>WE ONDERZOEKEN NU BIJ WELKE WEEGFACTOREN DE WAARDE VAN DE PAARSE LIJN GELIJK IS AAN DIE BIJ DE GROENE LIJN</t>
  </si>
  <si>
    <t>ER BESTAAT GEEN ENKELE |Z &gt; WAARVOOR DIT WAAR IS VOOR ALLE PUNTEN OP DEZE TWEE LIJNEN</t>
  </si>
  <si>
    <t>DE VOORWAARDE DAT EEN COMPLEXE WEEGFACTOR NIET NUL MAG ZIJN BETEKENT DUS IMPLICIET ONDERSCHEID TUSSEN LINEAIRE SUPERPOSITIE EN MACRO</t>
  </si>
  <si>
    <t>SUPERPOSITIE MET WEEGFACTOR NUL IS UITERAARD OOK NIET EEN ECHTE SUPERPOSITIE</t>
  </si>
  <si>
    <t>TOCH KAN HET GEBRUIK VAN WEEGFACTOREN NUL HANDIG ZIJN OMDAT HET DAN ALLE SITUATIES OMVAT, ZONDER DAT WISKUNDIGE PROBLEMEN ONSTAAN</t>
  </si>
  <si>
    <t>EN OOK DAT DE FYSISCHE INTERPRETATIE ZELFS REEDS BIJ SLECHTS TWEE TOESTANDEN IN EEN PUT AL ZEER LASTIG IS</t>
  </si>
  <si>
    <t>DIRAC NOTATIE EN HILBERT RUIMTE</t>
  </si>
  <si>
    <r>
      <t>LINEAIRE SUPERPOSITIE</t>
    </r>
    <r>
      <rPr>
        <b/>
        <sz val="11"/>
        <color theme="1"/>
        <rFont val="Calibri"/>
        <family val="2"/>
      </rPr>
      <t xml:space="preserve">      HIERMEE WORDT MEER ALGEMEEN TEVENS DE KWADRAATAFBEELDING EN DE NORMERING BEDOELD</t>
    </r>
  </si>
  <si>
    <t xml:space="preserve">VOOR EEN JUIST BEGRIP EN TOEPASSING MOET JE GOED WETEN HOE HET WISKUNDIGE MODEL IS OPGESTELD </t>
  </si>
  <si>
    <t>EN IEDEREEN WEET DAT ER KLEINE LEUGENS ZIJN, DAT ER GROTE LEUGENS ZIJN, EN IN OVERTREFFENDE TRAP "STATISTIEK"</t>
  </si>
  <si>
    <t>QUANTUM SUPERPOSITON</t>
  </si>
  <si>
    <t>QUIZ</t>
  </si>
  <si>
    <t>QUBIT NL</t>
  </si>
  <si>
    <t>BEMIND MAAR ONBEGREPEN</t>
  </si>
  <si>
    <t>OP QUANTUM SCHAAL BLIJKT ER EEN AFHANKELIJKHEID TE ZIJN TUSSEN VERSCHILLENDE TOESTANDEN DIE ELK AFZONDERLIJK TE IDENTIFICEREN ZIJN</t>
  </si>
  <si>
    <t xml:space="preserve">DE LINEAIRE SUPERPOSITIE EN HILBERT RUIMTE VERSCHAFT EEN BESCHRIJVING DIE IN DE PRAKTIJK BEVESTIGD LIJKT TE BEWORDEN </t>
  </si>
  <si>
    <t xml:space="preserve">EINSTEIN WAS VERVENT VOORSTANDER VAN DETERMINSIME EN STELDE DAT ER SPRAKE MOEST ZIJN VAN VERBORGEN VARIABELEN </t>
  </si>
  <si>
    <t>ZODRA WE DEZE ZOUDEN KENNEN ZOUDEN WE HET VERBAND DETERMISTISCH KUNNEN VERKLAREN</t>
  </si>
  <si>
    <t>HET THEOREMA VAN BELL HEEFT ECHTER AANGETOOND DAT DIE VERBORGEN VARIABELEN NIET (ZOUDEN) BESTAAN</t>
  </si>
  <si>
    <t>KORTOM, HET LINEAIRE SUPERPOSITIE MODEL KAN VEEL BESCHRIJVEN, VERKLAREN EN VOORSPELLEN</t>
  </si>
  <si>
    <t>MAAR DE FYSISCHE BETEKENIS WORDT ZELFS DOOR EXPERT NIET ECHT BEGREPEN</t>
  </si>
  <si>
    <t xml:space="preserve">OOK ZIJN ER NOG STEEDS ZEER VEEL EXPERTS TEGENSTANDER VAN DIT LINEAIRE SUPERPOSITIE MODEL </t>
  </si>
  <si>
    <t xml:space="preserve">2) IN HOGE MATE AFHANKELIJK VAN DE VERHOUDINGEN TUSSEN EEN WEEGFACTOREN VOOR DE AFZONDERLIJKE TOESTANDEN </t>
  </si>
  <si>
    <t>ZIE OOK DE APPLET IN DE FILE LIGHT MAGIC</t>
  </si>
  <si>
    <t>http://www.efunda.com/formulae/vibrations/mdof_eom.cfm</t>
  </si>
  <si>
    <t>LET OP: IN NEDERLAND WORDT c EN C JUIST GEBRUIKT VOOR DE VEERCONSTANTEN EN k EN K VOOR DE DEMPINGSFACTOREN</t>
  </si>
  <si>
    <t>MATRIX M IS DIAGONAAL, MAAR C EN K ZIJN SYMMETRISCH MET NEGATIEVE NIET DIAGONAALELEMENTEN</t>
  </si>
  <si>
    <t>DE NIET DIAGONAAL ELEMENTEN VERTEGENWOORDIGEN DE KOPPELING BINNEN DIT GEKOPPELD MASSAVEERSYSTEEM</t>
  </si>
  <si>
    <t>HIERONDER EEN VOORBEELD VAN EEN GEKOPPELD LINEAIR MASSAVEERSYSTEEM MET DEMPING</t>
  </si>
  <si>
    <t>BIJ C ZIJN ALLEEN DE ELEMENTEN IN EEN BAND OM DE DIAGONAAL NIET NUL, EN BIJ K ZIJN ALLE NIET DIAGONAAL ELEMENTEN NIET NUL</t>
  </si>
  <si>
    <t>http://www.math.utah.edu/~gustafso/2250systems-de.pdf</t>
  </si>
  <si>
    <t>SYSTEMS OF DIFFERENTIAL EQUTIONS  WITH MATRICES</t>
  </si>
  <si>
    <t>http://www.jirka.org/diffyqs/htmlver/diffyqsse21.html</t>
  </si>
  <si>
    <t>SECOND ORDER SYSTEMS AND APPLICATIONS</t>
  </si>
  <si>
    <t xml:space="preserve">SITE DIVERSEN:  OPTIMAAL THEORETISCH VERBAND, WERKBLAD OTV EN VERGELIJK </t>
  </si>
  <si>
    <t>SITE QUANTUM MECHANICA:   QM VOOR VWO DOCENTEN, WERKBLAD DTS, EIGENWAARDEN EN EIGENVECTOREN</t>
  </si>
  <si>
    <t>SITE QUANTUM MECHANICA:  V6 MNW LOGBOEK, WERKBLAD KM 11, INWENDIG EN UITWENDIG PRODUCT</t>
  </si>
  <si>
    <t>SITE DIVERSEN: VWO6 ONDERZOEKSVAARDIGHEDEN, WERKBLAD LM, KLEINSTE KWADRATENMETHODE OP BASIS VAN MATRIXREKENEN</t>
  </si>
  <si>
    <t xml:space="preserve">DIT IS HET GEVOLG VAN DE RELATIEVE POSITIES EN SNELHEID VAN 2 MASSA'S EN HET TEGENGESTELDE EFFECT VAN DE KRACHT DAARDOOR OP DIE TWEE MASSA'S </t>
  </si>
  <si>
    <t xml:space="preserve">MEER ALGEMEEN KAN BINNEN DE LINEAIRE ALGEBRA ELK ELEMENT IN DE MATRIX EEN EIGEN POSITIEVE OF NEGATIEVE WAARDE HEBBEN </t>
  </si>
  <si>
    <t>(BIJ 3 DOBBELSTENEN DUS 10,5k €)</t>
  </si>
  <si>
    <t>k KAN DAN WORDEN GEZIEN ALS EEN CONSTANTE WEEGFACTOR</t>
  </si>
  <si>
    <t>IN DE LINEAIRE ALGEBRA WORDT DIT EEN BILINEAIRE AFBEELDING GENOEMD MET EEN DIAGONAALMATRIX</t>
  </si>
  <si>
    <t>BIJ EEN NIET DIAGONAAL MATRIX ZIJN EEN OF MEER NIET DIAGONAAL ELELEMENTEN ONGELIJK AAN NUL EN ONTSTAAT AFHANKELIJKHEID</t>
  </si>
  <si>
    <t>DEZE WISKUNDIGE LINEAIRE SUPERPOSITIE BETEKENT IMPLICIET DAT ER SPRAKE ZOU ZIJN VAN VERSTRENGELIJNG TUSSEN DE TOESTANDEN,</t>
  </si>
  <si>
    <t>MAAR HET IS FYSISCH NOG VOLSTREKT ONDUIDELIJK WAAROM DIT IN EEN PUT ZO ZOU ZIJN</t>
  </si>
  <si>
    <r>
      <t>DAARMEE CRE</t>
    </r>
    <r>
      <rPr>
        <b/>
        <sz val="11"/>
        <color theme="1"/>
        <rFont val="Calibri"/>
        <family val="2"/>
      </rPr>
      <t>Ë</t>
    </r>
    <r>
      <rPr>
        <b/>
        <sz val="11"/>
        <color theme="1"/>
        <rFont val="Calibri"/>
        <family val="2"/>
        <scheme val="minor"/>
      </rPr>
      <t>ERT MEN VERVOLGENS EEN KWADRATISCHE AFBEELDING MET DAARIN EEN NIET DIAGONAAL MATRIX</t>
    </r>
  </si>
  <si>
    <t>DE NIET DIAGONAAL ELEMENTEN GEVEN DAN AAN DAT ER EEN KOPPELING C.Q. AFHANKELIJKHEID BESTAAT TUSSEN DE TOESTANDEN</t>
  </si>
  <si>
    <t xml:space="preserve">GEWOONLIJK SPREEKT MEN NIET VAN KOPPELING C.Q. AFHANKELIJKHEID, MAAR VAN VERSTRENGELING,  VERKNOCHTING OF VERKNOPING </t>
  </si>
  <si>
    <t xml:space="preserve">DE TOESTANDEN SLUITEN ELKAAR WEL UIT EN ZIJN IN PRINCIPE AFZONDERLIJK TE IDENTIFICEREN, </t>
  </si>
  <si>
    <t>MAAR ZE ZIJN IN HUN GEZAMENLIJKE VOORKOMEN C.Q. VERSCHIJNING GEKOPPELD EN NIET LANGER ONAFHANKELIJK</t>
  </si>
  <si>
    <t>HET UITEINDELIJKE RESULTAAT IS ECHTER WAT ANDERS DAN ALLEEN MAAR DE SOM VAN DEZE HOEVEELHEDEN</t>
  </si>
  <si>
    <t>BIJ VERSCHILLENDE VERHOUDINGEN AAN INGREDIENTEN EN/OF EEN ANDER BAKPROCES ONTSTAAT STEEDS EEN IETS ANDERE TAART</t>
  </si>
  <si>
    <t>MEER ALGEMEEN KUN JE ECHTER OOK GEWOON WEEGFACTOREN NUL GEBRUIKEN, HETGEEN BETEKENT DAT JE DAT INGREDIENT NIET GEBRUIKT=MEEWEEGT</t>
  </si>
  <si>
    <t>ELKE VERGELIJKING GAAT UITEINDELIJK MANK, MAAR VOOR EEN EERSTE BEELDVORMING IS DIT ZEKER ILLUSTRATIEF, ZEKER VOOR OP HET VWO</t>
  </si>
  <si>
    <t xml:space="preserve">IN PLAATS VAN KLEINE LETTERS VOOR DE VECTOR EN ZIJN ELEMENTEN WORDEN DEZE OOK MET HOOFDLETTERS GESCHREVEN </t>
  </si>
  <si>
    <t>DIT HEEFT KENNELIJK TE MAKEN MET INTERACTIE TUSSEN DE TOESTANDEN DIE MOGELIJK AFHANGT VAN HUN RELATIEVE POSITIES EN SNELHEDEN</t>
  </si>
  <si>
    <t>MET WAT FANTASIE EN GOEDE WIL KAN DIT WORDEN VERGELEKEN MET HET BAKKEN VAN TAARTEN</t>
  </si>
  <si>
    <t>BINNEN DE QUANTUM MECHANICA MAG EEN WEEGFACTOR NIET NUL ZIJN, HETGEEN BETEKENT DAT ELK INGREDIENT MOET WORDEN GEBRUIKT</t>
  </si>
  <si>
    <t xml:space="preserve">JE WEET DAT HET IN DE KEUKEN AANWEZIG IS MAAR BENT JE ER OOK VAN BEWUST DAT HET VAN DEZE TAART GEEN DEEL UIT MAAKT </t>
  </si>
  <si>
    <t>DE NIET DIAGONAAL ELEMENTEN ZORGEN VOOR KOPPELING C.Q. AFHANKELIJHEID</t>
  </si>
  <si>
    <t xml:space="preserve">DE MATRIX IS SYMMETRISCH, MAAR DE NIET DIAGONAALELEMENTEN KUNNEN OOK POSITIEF ZIJN </t>
  </si>
  <si>
    <r>
      <t>ALS α EN β BEIDE REËELE GETALLEN ZIJN KAN DEZE LINEAIRE SUPERPOSITIE WORDEN GESCHREVEN ALS |Ψs &gt; = ( α |Ψ1 &gt; + β |Ψ2 &gt; ) / (α</t>
    </r>
    <r>
      <rPr>
        <b/>
        <vertAlign val="superscript"/>
        <sz val="11"/>
        <color theme="1"/>
        <rFont val="Calibri"/>
        <family val="2"/>
      </rPr>
      <t>2</t>
    </r>
    <r>
      <rPr>
        <b/>
        <sz val="11"/>
        <color theme="1"/>
        <rFont val="Calibri"/>
        <family val="2"/>
      </rPr>
      <t xml:space="preserve"> + β</t>
    </r>
    <r>
      <rPr>
        <b/>
        <vertAlign val="superscript"/>
        <sz val="11"/>
        <color theme="1"/>
        <rFont val="Calibri"/>
        <family val="2"/>
      </rPr>
      <t>2</t>
    </r>
    <r>
      <rPr>
        <b/>
        <sz val="11"/>
        <color theme="1"/>
        <rFont val="Calibri"/>
        <family val="2"/>
      </rPr>
      <t>)</t>
    </r>
    <r>
      <rPr>
        <b/>
        <vertAlign val="superscript"/>
        <sz val="11"/>
        <color theme="1"/>
        <rFont val="Calibri"/>
        <family val="2"/>
      </rPr>
      <t>0,5</t>
    </r>
  </si>
  <si>
    <r>
      <t>EN VOOR DE KWADRAATFUNCTIE { α</t>
    </r>
    <r>
      <rPr>
        <b/>
        <vertAlign val="superscript"/>
        <sz val="11"/>
        <color theme="1"/>
        <rFont val="Calibri"/>
        <family val="2"/>
      </rPr>
      <t>2</t>
    </r>
    <r>
      <rPr>
        <b/>
        <sz val="11"/>
        <color theme="1"/>
        <rFont val="Calibri"/>
        <family val="2"/>
      </rPr>
      <t>Ψ</t>
    </r>
    <r>
      <rPr>
        <b/>
        <vertAlign val="subscript"/>
        <sz val="11"/>
        <color theme="1"/>
        <rFont val="Calibri"/>
        <family val="2"/>
      </rPr>
      <t>1</t>
    </r>
    <r>
      <rPr>
        <b/>
        <vertAlign val="superscript"/>
        <sz val="11"/>
        <color theme="1"/>
        <rFont val="Calibri"/>
        <family val="2"/>
      </rPr>
      <t>2</t>
    </r>
    <r>
      <rPr>
        <b/>
        <sz val="11"/>
        <color theme="1"/>
        <rFont val="Calibri"/>
        <family val="2"/>
      </rPr>
      <t xml:space="preserve"> + β</t>
    </r>
    <r>
      <rPr>
        <b/>
        <vertAlign val="superscript"/>
        <sz val="11"/>
        <color theme="1"/>
        <rFont val="Calibri"/>
        <family val="2"/>
      </rPr>
      <t>2</t>
    </r>
    <r>
      <rPr>
        <b/>
        <sz val="11"/>
        <color theme="1"/>
        <rFont val="Calibri"/>
        <family val="2"/>
      </rPr>
      <t>Ψ</t>
    </r>
    <r>
      <rPr>
        <b/>
        <vertAlign val="subscript"/>
        <sz val="11"/>
        <color theme="1"/>
        <rFont val="Calibri"/>
        <family val="2"/>
      </rPr>
      <t>2</t>
    </r>
    <r>
      <rPr>
        <b/>
        <vertAlign val="superscript"/>
        <sz val="11"/>
        <color theme="1"/>
        <rFont val="Calibri"/>
        <family val="2"/>
      </rPr>
      <t>2</t>
    </r>
    <r>
      <rPr>
        <b/>
        <sz val="11"/>
        <color theme="1"/>
        <rFont val="Calibri"/>
        <family val="2"/>
      </rPr>
      <t xml:space="preserve"> + 2αβΨ</t>
    </r>
    <r>
      <rPr>
        <b/>
        <vertAlign val="subscript"/>
        <sz val="11"/>
        <color theme="1"/>
        <rFont val="Calibri"/>
        <family val="2"/>
      </rPr>
      <t>1</t>
    </r>
    <r>
      <rPr>
        <b/>
        <sz val="11"/>
        <color theme="1"/>
        <rFont val="Calibri"/>
        <family val="2"/>
      </rPr>
      <t>Ψ</t>
    </r>
    <r>
      <rPr>
        <b/>
        <vertAlign val="subscript"/>
        <sz val="11"/>
        <color theme="1"/>
        <rFont val="Calibri"/>
        <family val="2"/>
      </rPr>
      <t>2</t>
    </r>
    <r>
      <rPr>
        <b/>
        <sz val="11"/>
        <color theme="1"/>
        <rFont val="Calibri"/>
        <family val="2"/>
      </rPr>
      <t xml:space="preserve"> } / (α</t>
    </r>
    <r>
      <rPr>
        <b/>
        <vertAlign val="superscript"/>
        <sz val="11"/>
        <color theme="1"/>
        <rFont val="Calibri"/>
        <family val="2"/>
      </rPr>
      <t>2</t>
    </r>
    <r>
      <rPr>
        <b/>
        <sz val="11"/>
        <color theme="1"/>
        <rFont val="Calibri"/>
        <family val="2"/>
      </rPr>
      <t xml:space="preserve"> + β</t>
    </r>
    <r>
      <rPr>
        <b/>
        <vertAlign val="superscript"/>
        <sz val="11"/>
        <color theme="1"/>
        <rFont val="Calibri"/>
        <family val="2"/>
      </rPr>
      <t>2</t>
    </r>
    <r>
      <rPr>
        <b/>
        <sz val="11"/>
        <color theme="1"/>
        <rFont val="Calibri"/>
        <family val="2"/>
      </rPr>
      <t>)</t>
    </r>
  </si>
  <si>
    <r>
      <t>BIJ GELIJKE WEEGFACTOREN WORDT DE SUPERPOSITIE DAT DE KAT VAN SCHR</t>
    </r>
    <r>
      <rPr>
        <b/>
        <sz val="11"/>
        <color theme="1"/>
        <rFont val="Calibri"/>
        <family val="2"/>
      </rPr>
      <t>Ö</t>
    </r>
    <r>
      <rPr>
        <b/>
        <sz val="11"/>
        <color theme="1"/>
        <rFont val="Calibri"/>
        <family val="2"/>
        <scheme val="minor"/>
      </rPr>
      <t xml:space="preserve">DINGER DOOD IS OF LEEFT </t>
    </r>
  </si>
  <si>
    <r>
      <t xml:space="preserve">BIJ TWEE GELIJKE WEEGFACTOREN KAN MET </t>
    </r>
    <r>
      <rPr>
        <b/>
        <sz val="11"/>
        <color theme="1"/>
        <rFont val="Calibri"/>
        <family val="2"/>
      </rPr>
      <t>α = β = q WORDEN GESCHREVEN |Ψs &gt; = ( q|Ψ</t>
    </r>
    <r>
      <rPr>
        <b/>
        <vertAlign val="subscript"/>
        <sz val="11"/>
        <color theme="1"/>
        <rFont val="Calibri"/>
        <family val="2"/>
      </rPr>
      <t>1</t>
    </r>
    <r>
      <rPr>
        <b/>
        <sz val="11"/>
        <color theme="1"/>
        <rFont val="Calibri"/>
        <family val="2"/>
      </rPr>
      <t xml:space="preserve"> &gt; + q|Ψ</t>
    </r>
    <r>
      <rPr>
        <b/>
        <vertAlign val="subscript"/>
        <sz val="11"/>
        <color theme="1"/>
        <rFont val="Calibri"/>
        <family val="2"/>
      </rPr>
      <t>2</t>
    </r>
    <r>
      <rPr>
        <b/>
        <sz val="11"/>
        <color theme="1"/>
        <rFont val="Calibri"/>
        <family val="2"/>
      </rPr>
      <t xml:space="preserve"> &gt; ) / q √2 = (|Ψ</t>
    </r>
    <r>
      <rPr>
        <b/>
        <vertAlign val="subscript"/>
        <sz val="11"/>
        <color theme="1"/>
        <rFont val="Calibri"/>
        <family val="2"/>
      </rPr>
      <t>1</t>
    </r>
    <r>
      <rPr>
        <b/>
        <sz val="11"/>
        <color theme="1"/>
        <rFont val="Calibri"/>
        <family val="2"/>
      </rPr>
      <t xml:space="preserve"> &gt; + |Ψ</t>
    </r>
    <r>
      <rPr>
        <b/>
        <vertAlign val="subscript"/>
        <sz val="11"/>
        <color theme="1"/>
        <rFont val="Calibri"/>
        <family val="2"/>
      </rPr>
      <t>2</t>
    </r>
    <r>
      <rPr>
        <b/>
        <sz val="11"/>
        <color theme="1"/>
        <rFont val="Calibri"/>
        <family val="2"/>
      </rPr>
      <t xml:space="preserve"> &gt; ) / √2</t>
    </r>
  </si>
  <si>
    <t>ONDANKS GELIJKE WEEGFACTOREN IS DEZE KANS NIET GELIJK AAN DE KLASSIEKE KANS OP (HALF) DOOD OF (HALF) LEVEND (ELK 0,5)</t>
  </si>
  <si>
    <t>DE FYSISCHE INTERPRETATIE VAN ZOWEL DEELS LEVEND EN DEELS DOOD IS OP MACRO SCHAAL LASTIG TE BEVATTEN</t>
  </si>
  <si>
    <t>DE LINEAIRE SUPERPOSITIE HANGT VERDER VOLLEDIG AF VAN DE GEKOZEN VERHOUDINGEN TUSSEN DE WEEGFACTOREN</t>
  </si>
  <si>
    <t>MET EEN ANDERE KEUZE VAN DE WEEGFACTOREN KAN ELKE ANDERE SUPERPOSITIE WORDEN GECREËERD, ALS BIJVOORBEELD MEER DOOD DAN LEVEND</t>
  </si>
  <si>
    <t>ALLEEN MET WEEGFACTOREN 1 EN 0 IS LEEFT DE KAT ECHT EN MET WEEGFACTOREN 0 1 IS DE KAT ECHT DOOD, MAAR DIT ZIJN GEEN ECHTE SUPERPOSITIES MEER</t>
  </si>
  <si>
    <t>NA DELEN VAN TELLER EN NOEMER DOOR q MAG q ZELFS NUL ZIJN</t>
  </si>
  <si>
    <r>
      <t>DE BEREKENDE KANS IS DAN (D</t>
    </r>
    <r>
      <rPr>
        <b/>
        <vertAlign val="superscript"/>
        <sz val="11"/>
        <color theme="1"/>
        <rFont val="Calibri"/>
        <family val="2"/>
      </rPr>
      <t>2</t>
    </r>
    <r>
      <rPr>
        <b/>
        <sz val="11"/>
        <color theme="1"/>
        <rFont val="Calibri"/>
        <family val="2"/>
      </rPr>
      <t xml:space="preserve"> + L</t>
    </r>
    <r>
      <rPr>
        <b/>
        <vertAlign val="superscript"/>
        <sz val="11"/>
        <color theme="1"/>
        <rFont val="Calibri"/>
        <family val="2"/>
      </rPr>
      <t>2</t>
    </r>
    <r>
      <rPr>
        <b/>
        <sz val="11"/>
        <color theme="1"/>
        <rFont val="Calibri"/>
        <family val="2"/>
      </rPr>
      <t xml:space="preserve"> + 2DL)/2</t>
    </r>
  </si>
  <si>
    <t>HET ALTERNATIEF IS HET TOEKENNEN VAN WAARDEN AAN DE TWEE TOESTANDEN (L D) = (1 0) OF (L D) = (0 1), WAARMEE WEL EEN KANS 0,5 ONSTAAT</t>
  </si>
  <si>
    <t>PROBLEEM IS DAT ER DOOR HET TOEKENNEN VAN DE WAARDEN DE ENE REEDS DE KANS 1 HAD GEKREGEN EN DE ANDER 0</t>
  </si>
  <si>
    <t>NIETS VOOR NIETS IS ER NOG STEEDS EEN HEFTIG DEBATE GAANDE OVER DE JUISTHEID EN DE INTERPRETATIE VAN DE NIEUWE BEREKENINGSMETHODE</t>
  </si>
  <si>
    <t>ANDERE MATRIX</t>
  </si>
  <si>
    <t xml:space="preserve">HET MODEL IS DUSDANIG OPGESTELD DAT HET VOLDOET AAN EEN AANTAL WISKUNDIGE RANDVOORWAARDEN </t>
  </si>
  <si>
    <t>DIT RESULTEERT IN EEN SYMMETRISCHE NIET DIAGONAALMATRIX, EN HIERMEE ZOU DE VERSTRENGELING WORDEN VERKLAARD</t>
  </si>
  <si>
    <t>OPMERKING MRM</t>
  </si>
  <si>
    <t>HET ENIGE WAT DAN NOG OPGELOST MOET WORDEN IS DAN EEN HERFORMULERING VAN DE STATISTISCHE VOORWAARDEN</t>
  </si>
  <si>
    <t>WACHT ECHTER NIET OP MIJ, MAAR GA HIERMEE ALVAST ZELF MAAR AAN DE SLAG</t>
  </si>
  <si>
    <t>JE KUNT HET OOK VERGELIJKEN MET TEAMWORK</t>
  </si>
  <si>
    <t>BIJ EEN DIAGONAALMATRIX WERKT IEDEREEN AFONDERLIJK EN ONAFHANKELIJK, BIJ LINEAIRE SUPERPOSITIE ONTSTAAT AFHANKELIJKHEID VOOR HET RESULTAAT</t>
  </si>
  <si>
    <t>ALS DIE SUPERPOSITIE VAN MANNEN EN VROUWEN DAN MAAR NIET UITMONDT IN SUPER "POSITIE"</t>
  </si>
  <si>
    <t>HIERBIJ WORDEN DE WORTEL VAN VECTOREN EN MATRICES GEINTRODUCEERD</t>
  </si>
  <si>
    <t xml:space="preserve">DIT BETEKENT DAT VAN ELK ELEMENT DE WORTEL GENOMEN MOET WORDEN </t>
  </si>
  <si>
    <r>
      <t xml:space="preserve">             M                 </t>
    </r>
    <r>
      <rPr>
        <b/>
        <u/>
        <sz val="11"/>
        <color theme="1"/>
        <rFont val="Calibri"/>
        <family val="2"/>
        <scheme val="minor"/>
      </rPr>
      <t>x</t>
    </r>
    <r>
      <rPr>
        <b/>
        <sz val="11"/>
        <color theme="1"/>
        <rFont val="Calibri"/>
        <family val="2"/>
        <scheme val="minor"/>
      </rPr>
      <t xml:space="preserve">                          C                        </t>
    </r>
    <r>
      <rPr>
        <b/>
        <u/>
        <sz val="11"/>
        <color theme="1"/>
        <rFont val="Calibri"/>
        <family val="2"/>
        <scheme val="minor"/>
      </rPr>
      <t>x</t>
    </r>
    <r>
      <rPr>
        <b/>
        <sz val="11"/>
        <color theme="1"/>
        <rFont val="Calibri"/>
        <family val="2"/>
        <scheme val="minor"/>
      </rPr>
      <t xml:space="preserve">                                            K                                 </t>
    </r>
    <r>
      <rPr>
        <b/>
        <u/>
        <sz val="11"/>
        <color theme="1"/>
        <rFont val="Calibri"/>
        <family val="2"/>
        <scheme val="minor"/>
      </rPr>
      <t>x</t>
    </r>
    <r>
      <rPr>
        <b/>
        <sz val="11"/>
        <color theme="1"/>
        <rFont val="Calibri"/>
        <family val="2"/>
        <scheme val="minor"/>
      </rPr>
      <t xml:space="preserve">       =        f</t>
    </r>
  </si>
  <si>
    <r>
      <t xml:space="preserve">           </t>
    </r>
    <r>
      <rPr>
        <b/>
        <sz val="11"/>
        <color theme="1"/>
        <rFont val="Calibri"/>
        <family val="2"/>
      </rPr>
      <t>√</t>
    </r>
    <r>
      <rPr>
        <b/>
        <sz val="11"/>
        <color theme="1"/>
        <rFont val="Calibri"/>
        <family val="2"/>
        <scheme val="minor"/>
      </rPr>
      <t xml:space="preserve">M               </t>
    </r>
    <r>
      <rPr>
        <b/>
        <sz val="11"/>
        <color theme="1"/>
        <rFont val="Calibri"/>
        <family val="2"/>
      </rPr>
      <t>√</t>
    </r>
    <r>
      <rPr>
        <b/>
        <u/>
        <sz val="11"/>
        <color theme="1"/>
        <rFont val="Calibri"/>
        <family val="2"/>
        <scheme val="minor"/>
      </rPr>
      <t>x</t>
    </r>
    <r>
      <rPr>
        <b/>
        <sz val="11"/>
        <color theme="1"/>
        <rFont val="Calibri"/>
        <family val="2"/>
        <scheme val="minor"/>
      </rPr>
      <t xml:space="preserve">                         </t>
    </r>
    <r>
      <rPr>
        <b/>
        <sz val="11"/>
        <color theme="1"/>
        <rFont val="Calibri"/>
        <family val="2"/>
      </rPr>
      <t>√</t>
    </r>
    <r>
      <rPr>
        <b/>
        <sz val="11"/>
        <color theme="1"/>
        <rFont val="Calibri"/>
        <family val="2"/>
        <scheme val="minor"/>
      </rPr>
      <t xml:space="preserve">C                     </t>
    </r>
    <r>
      <rPr>
        <b/>
        <sz val="11"/>
        <color theme="1"/>
        <rFont val="Calibri"/>
        <family val="2"/>
      </rPr>
      <t>√</t>
    </r>
    <r>
      <rPr>
        <b/>
        <u/>
        <sz val="11"/>
        <color theme="1"/>
        <rFont val="Calibri"/>
        <family val="2"/>
        <scheme val="minor"/>
      </rPr>
      <t>x</t>
    </r>
    <r>
      <rPr>
        <b/>
        <sz val="11"/>
        <color theme="1"/>
        <rFont val="Calibri"/>
        <family val="2"/>
        <scheme val="minor"/>
      </rPr>
      <t xml:space="preserve">                                         </t>
    </r>
    <r>
      <rPr>
        <b/>
        <sz val="11"/>
        <color theme="1"/>
        <rFont val="Calibri"/>
        <family val="2"/>
      </rPr>
      <t>√</t>
    </r>
    <r>
      <rPr>
        <b/>
        <sz val="11"/>
        <color theme="1"/>
        <rFont val="Calibri"/>
        <family val="2"/>
        <scheme val="minor"/>
      </rPr>
      <t xml:space="preserve">K                               </t>
    </r>
    <r>
      <rPr>
        <b/>
        <sz val="11"/>
        <color theme="1"/>
        <rFont val="Calibri"/>
        <family val="2"/>
      </rPr>
      <t>√</t>
    </r>
    <r>
      <rPr>
        <b/>
        <u/>
        <sz val="11"/>
        <color theme="1"/>
        <rFont val="Calibri"/>
        <family val="2"/>
        <scheme val="minor"/>
      </rPr>
      <t>x</t>
    </r>
    <r>
      <rPr>
        <b/>
        <sz val="11"/>
        <color theme="1"/>
        <rFont val="Calibri"/>
        <family val="2"/>
        <scheme val="minor"/>
      </rPr>
      <t xml:space="preserve">       =      </t>
    </r>
    <r>
      <rPr>
        <b/>
        <sz val="11"/>
        <color theme="1"/>
        <rFont val="Calibri"/>
        <family val="2"/>
      </rPr>
      <t>√</t>
    </r>
    <r>
      <rPr>
        <b/>
        <sz val="11"/>
        <color theme="1"/>
        <rFont val="Calibri"/>
        <family val="2"/>
        <scheme val="minor"/>
      </rPr>
      <t>f</t>
    </r>
  </si>
  <si>
    <t xml:space="preserve">|ZM &gt; &lt; ZM| = </t>
  </si>
  <si>
    <t>|ZC &gt; &lt; ZC| =</t>
  </si>
  <si>
    <t xml:space="preserve">|ZK &gt; &lt; ZK| = </t>
  </si>
  <si>
    <t xml:space="preserve">     =    M x + C x + K x = f</t>
  </si>
  <si>
    <r>
      <t xml:space="preserve">        |Z</t>
    </r>
    <r>
      <rPr>
        <b/>
        <vertAlign val="subscript"/>
        <sz val="11"/>
        <color theme="1"/>
        <rFont val="Calibri"/>
        <family val="2"/>
        <scheme val="minor"/>
      </rPr>
      <t>M</t>
    </r>
    <r>
      <rPr>
        <b/>
        <sz val="11"/>
        <color theme="1"/>
        <rFont val="Calibri"/>
        <family val="2"/>
        <scheme val="minor"/>
      </rPr>
      <t xml:space="preserve"> &gt;           &lt; p|                      |Z</t>
    </r>
    <r>
      <rPr>
        <b/>
        <vertAlign val="subscript"/>
        <sz val="11"/>
        <color theme="1"/>
        <rFont val="Calibri"/>
        <family val="2"/>
        <scheme val="minor"/>
      </rPr>
      <t>C</t>
    </r>
    <r>
      <rPr>
        <b/>
        <sz val="11"/>
        <color theme="1"/>
        <rFont val="Calibri"/>
        <family val="2"/>
        <scheme val="minor"/>
      </rPr>
      <t xml:space="preserve">  &gt;                &lt; q|                                    |Z</t>
    </r>
    <r>
      <rPr>
        <b/>
        <vertAlign val="subscript"/>
        <sz val="11"/>
        <color theme="1"/>
        <rFont val="Calibri"/>
        <family val="2"/>
        <scheme val="minor"/>
      </rPr>
      <t>K</t>
    </r>
    <r>
      <rPr>
        <b/>
        <sz val="11"/>
        <color theme="1"/>
        <rFont val="Calibri"/>
        <family val="2"/>
        <scheme val="minor"/>
      </rPr>
      <t xml:space="preserve"> &gt;                          &lt; r|       =     &lt; s|</t>
    </r>
  </si>
  <si>
    <t xml:space="preserve">BIJ DEZE LINEAIRE SUPERPOSDITIE EN HET KWADRAAT DAARVAN ONTSTAAN DAN DRIE SYMMETRISCHE MATRICES </t>
  </si>
  <si>
    <t xml:space="preserve">S = </t>
  </si>
  <si>
    <t xml:space="preserve">DE LINEAIRE SUPERPOSITIE EN KWADRAATFUNCTIE KAN OOK NOG ANDERS WORDEN BESCHREVEN </t>
  </si>
  <si>
    <t xml:space="preserve">MET EEN COMBINATIE TOESTANDSVECTOR | √x  √x √x &gt;  EN MATRIX </t>
  </si>
  <si>
    <r>
      <t xml:space="preserve">               0                                 |Z</t>
    </r>
    <r>
      <rPr>
        <b/>
        <vertAlign val="subscript"/>
        <sz val="11"/>
        <color theme="1"/>
        <rFont val="Calibri"/>
        <family val="2"/>
        <scheme val="minor"/>
      </rPr>
      <t>K</t>
    </r>
    <r>
      <rPr>
        <b/>
        <sz val="11"/>
        <color theme="1"/>
        <rFont val="Calibri"/>
        <family val="2"/>
        <scheme val="minor"/>
      </rPr>
      <t xml:space="preserve"> &gt; &lt; Z</t>
    </r>
    <r>
      <rPr>
        <b/>
        <vertAlign val="subscript"/>
        <sz val="11"/>
        <color theme="1"/>
        <rFont val="Calibri"/>
        <family val="2"/>
        <scheme val="minor"/>
      </rPr>
      <t>K</t>
    </r>
    <r>
      <rPr>
        <b/>
        <sz val="11"/>
        <color theme="1"/>
        <rFont val="Calibri"/>
        <family val="2"/>
        <scheme val="minor"/>
      </rPr>
      <t>|</t>
    </r>
  </si>
  <si>
    <t>≠ 0</t>
  </si>
  <si>
    <t>WELLICHT GEEFT DE LINEAIRE SUPERPOSITIE OGENSCHIJNLIJK EEN VERKLARING VOOR WAT ER GEBEURD, MAAR MIJNS INZIENS</t>
  </si>
  <si>
    <t>MOET DE QUANTUM MECHANICA NOG HARD OP ZOEK NAAR DE ECHTE FYSISCHE SYSTEEM RELATIES</t>
  </si>
  <si>
    <t>DE QUANTUM MECHANICA ZOU EEN MEER FUNDAMENTELE VERKLARING GEVEN VOOR DE KLASSIEKE MECHANICA</t>
  </si>
  <si>
    <t xml:space="preserve">ER IS BESLIST NOG VEEL TE ONDERZOEKEN EN BETER TE VERKLAREN </t>
  </si>
  <si>
    <t>ZIJN FACINEREND, MAAR HEBBEN WEINIG TOT NIETS TE MAKEN MET DE FYSISCHE WERKELIJKHEID</t>
  </si>
  <si>
    <t xml:space="preserve">BIJ DE LINEAIRE SUPERPOSITIE WORDT GEBRUIK GEMAAKT VAN EEN WEEGFACTOR VOOR ELKE TOESTAND </t>
  </si>
  <si>
    <t>ELKE WEEGFACTOR IS GELIJK AAN DE WORTEL VAN DE COMPLEXE KANS OP DIE TOESTAND</t>
  </si>
  <si>
    <t xml:space="preserve">HET PRODUCT VAN DE RIJVECTOR KEER DE KOLOMVECTOR VAN DE WEEGFACTOREN RESULTEERT IN EEN VIERKANTE MATRIX </t>
  </si>
  <si>
    <t>DIT IS NOOIT EEN DIAGONAAL MATRIX, MAAR EEN EEN MATRIX WAARBIJ ALLE ELEMENTEN ONGELIJK ZIJN AAN NUL</t>
  </si>
  <si>
    <t>STAP 1   WORTEL VAN ELK ELEMENT</t>
  </si>
  <si>
    <t>STAP 2  LINEAIRE SUPERPOSITIE</t>
  </si>
  <si>
    <t xml:space="preserve">              OP BASIS DIAGONAAL ELEMENTEN</t>
  </si>
  <si>
    <t>DE DIAGONAAL ELEMENTEN ZIJN GELIJK AAN DIE IN DE BOVENSTAANDE SYSTEEMMATRICES</t>
  </si>
  <si>
    <t xml:space="preserve">ALLE RODE NIET DIAGONAAL ELEMENTEN ZIJN ECHTER ANDERS, NIET NUL EN POSITIEF </t>
  </si>
  <si>
    <t xml:space="preserve">DEZE MATRIX MET GROENE GEBEDEN IS NIET GELIJK AAN </t>
  </si>
  <si>
    <t>DEZE MATRIX MET  VIOLETTE GEBIEDEN</t>
  </si>
  <si>
    <t xml:space="preserve">OMDAT ALLE NIET DIAGONAAL ELEMENTEN </t>
  </si>
  <si>
    <t>NIET NUL EN POSITIEF ZIJNZIJN</t>
  </si>
  <si>
    <t xml:space="preserve">MERK OP DAT DEZE MATRIX EEN COMBINATIE BETREFT VAN DE ZOWEL DE RODE ALS DE VIOLETTE GEBIEDEN </t>
  </si>
  <si>
    <r>
      <t>DE SOM VAN DE KWADRATEN ZOU DAN ZIJN  |p&gt; |Z</t>
    </r>
    <r>
      <rPr>
        <b/>
        <vertAlign val="subscript"/>
        <sz val="11"/>
        <color theme="1"/>
        <rFont val="Calibri"/>
        <family val="2"/>
        <scheme val="minor"/>
      </rPr>
      <t>M</t>
    </r>
    <r>
      <rPr>
        <b/>
        <sz val="11"/>
        <color theme="1"/>
        <rFont val="Calibri"/>
        <family val="2"/>
        <scheme val="minor"/>
      </rPr>
      <t xml:space="preserve"> &gt; &lt; Z</t>
    </r>
    <r>
      <rPr>
        <b/>
        <vertAlign val="subscript"/>
        <sz val="11"/>
        <color theme="1"/>
        <rFont val="Calibri"/>
        <family val="2"/>
        <scheme val="minor"/>
      </rPr>
      <t>M</t>
    </r>
    <r>
      <rPr>
        <b/>
        <sz val="11"/>
        <color theme="1"/>
        <rFont val="Calibri"/>
        <family val="2"/>
        <scheme val="minor"/>
      </rPr>
      <t>| &lt; p| + |q &gt; |Z</t>
    </r>
    <r>
      <rPr>
        <b/>
        <vertAlign val="subscript"/>
        <sz val="11"/>
        <color theme="1"/>
        <rFont val="Calibri"/>
        <family val="2"/>
        <scheme val="minor"/>
      </rPr>
      <t>C</t>
    </r>
    <r>
      <rPr>
        <b/>
        <sz val="11"/>
        <color theme="1"/>
        <rFont val="Calibri"/>
        <family val="2"/>
        <scheme val="minor"/>
      </rPr>
      <t xml:space="preserve"> &gt; &lt; Z</t>
    </r>
    <r>
      <rPr>
        <b/>
        <vertAlign val="subscript"/>
        <sz val="11"/>
        <color theme="1"/>
        <rFont val="Calibri"/>
        <family val="2"/>
        <scheme val="minor"/>
      </rPr>
      <t>C</t>
    </r>
    <r>
      <rPr>
        <b/>
        <sz val="11"/>
        <color theme="1"/>
        <rFont val="Calibri"/>
        <family val="2"/>
        <scheme val="minor"/>
      </rPr>
      <t>| &lt; q| + |r &gt; |Z</t>
    </r>
    <r>
      <rPr>
        <b/>
        <vertAlign val="subscript"/>
        <sz val="11"/>
        <color theme="1"/>
        <rFont val="Calibri"/>
        <family val="2"/>
        <scheme val="minor"/>
      </rPr>
      <t>K</t>
    </r>
    <r>
      <rPr>
        <b/>
        <sz val="11"/>
        <color theme="1"/>
        <rFont val="Calibri"/>
        <family val="2"/>
        <scheme val="minor"/>
      </rPr>
      <t xml:space="preserve"> &gt; &lt; Z</t>
    </r>
    <r>
      <rPr>
        <b/>
        <vertAlign val="subscript"/>
        <sz val="11"/>
        <color theme="1"/>
        <rFont val="Calibri"/>
        <family val="2"/>
        <scheme val="minor"/>
      </rPr>
      <t>K</t>
    </r>
    <r>
      <rPr>
        <b/>
        <sz val="11"/>
        <color theme="1"/>
        <rFont val="Calibri"/>
        <family val="2"/>
        <scheme val="minor"/>
      </rPr>
      <t>| &lt; r| = |s &gt;  I  &lt; s|</t>
    </r>
  </si>
  <si>
    <r>
      <t>|Z</t>
    </r>
    <r>
      <rPr>
        <b/>
        <vertAlign val="subscript"/>
        <sz val="11"/>
        <color theme="1"/>
        <rFont val="Calibri"/>
        <family val="2"/>
      </rPr>
      <t>M</t>
    </r>
    <r>
      <rPr>
        <b/>
        <sz val="11"/>
        <color theme="1"/>
        <rFont val="Calibri"/>
        <family val="2"/>
      </rPr>
      <t xml:space="preserve"> &gt; &lt; Z</t>
    </r>
    <r>
      <rPr>
        <b/>
        <vertAlign val="subscript"/>
        <sz val="11"/>
        <color theme="1"/>
        <rFont val="Calibri"/>
        <family val="2"/>
      </rPr>
      <t>M</t>
    </r>
    <r>
      <rPr>
        <b/>
        <sz val="11"/>
        <color theme="1"/>
        <rFont val="Calibri"/>
        <family val="2"/>
      </rPr>
      <t>|</t>
    </r>
  </si>
  <si>
    <r>
      <t xml:space="preserve">                          |Z</t>
    </r>
    <r>
      <rPr>
        <b/>
        <vertAlign val="subscript"/>
        <sz val="11"/>
        <color theme="1"/>
        <rFont val="Calibri"/>
        <family val="2"/>
        <scheme val="minor"/>
      </rPr>
      <t>C</t>
    </r>
    <r>
      <rPr>
        <b/>
        <sz val="11"/>
        <color theme="1"/>
        <rFont val="Calibri"/>
        <family val="2"/>
        <scheme val="minor"/>
      </rPr>
      <t xml:space="preserve"> &gt; &lt; Z</t>
    </r>
    <r>
      <rPr>
        <b/>
        <vertAlign val="subscript"/>
        <sz val="11"/>
        <color theme="1"/>
        <rFont val="Calibri"/>
        <family val="2"/>
        <scheme val="minor"/>
      </rPr>
      <t>C</t>
    </r>
    <r>
      <rPr>
        <b/>
        <sz val="11"/>
        <color theme="1"/>
        <rFont val="Calibri"/>
        <family val="2"/>
        <scheme val="minor"/>
      </rPr>
      <t>|</t>
    </r>
  </si>
  <si>
    <r>
      <t xml:space="preserve">                             |Z</t>
    </r>
    <r>
      <rPr>
        <b/>
        <vertAlign val="subscript"/>
        <sz val="11"/>
        <color theme="1"/>
        <rFont val="Calibri"/>
        <family val="2"/>
        <scheme val="minor"/>
      </rPr>
      <t>K</t>
    </r>
    <r>
      <rPr>
        <b/>
        <sz val="11"/>
        <color theme="1"/>
        <rFont val="Calibri"/>
        <family val="2"/>
        <scheme val="minor"/>
      </rPr>
      <t xml:space="preserve"> &gt; &lt; Z</t>
    </r>
    <r>
      <rPr>
        <b/>
        <vertAlign val="subscript"/>
        <sz val="11"/>
        <color theme="1"/>
        <rFont val="Calibri"/>
        <family val="2"/>
        <scheme val="minor"/>
      </rPr>
      <t>K</t>
    </r>
    <r>
      <rPr>
        <b/>
        <sz val="11"/>
        <color theme="1"/>
        <rFont val="Calibri"/>
        <family val="2"/>
        <scheme val="minor"/>
      </rPr>
      <t>|</t>
    </r>
  </si>
  <si>
    <r>
      <t>|Z</t>
    </r>
    <r>
      <rPr>
        <b/>
        <vertAlign val="subscript"/>
        <sz val="11"/>
        <color theme="1"/>
        <rFont val="Calibri"/>
        <family val="2"/>
        <scheme val="minor"/>
      </rPr>
      <t>M</t>
    </r>
    <r>
      <rPr>
        <b/>
        <vertAlign val="superscript"/>
        <sz val="11"/>
        <color theme="1"/>
        <rFont val="Calibri"/>
        <family val="2"/>
        <scheme val="minor"/>
      </rPr>
      <t>T</t>
    </r>
    <r>
      <rPr>
        <b/>
        <sz val="11"/>
        <color theme="1"/>
        <rFont val="Calibri"/>
        <family val="2"/>
        <scheme val="minor"/>
      </rPr>
      <t xml:space="preserve"> Z</t>
    </r>
    <r>
      <rPr>
        <b/>
        <vertAlign val="subscript"/>
        <sz val="11"/>
        <color theme="1"/>
        <rFont val="Calibri"/>
        <family val="2"/>
        <scheme val="minor"/>
      </rPr>
      <t>C</t>
    </r>
    <r>
      <rPr>
        <b/>
        <vertAlign val="superscript"/>
        <sz val="11"/>
        <color theme="1"/>
        <rFont val="Calibri"/>
        <family val="2"/>
        <scheme val="minor"/>
      </rPr>
      <t>T</t>
    </r>
    <r>
      <rPr>
        <b/>
        <sz val="11"/>
        <color theme="1"/>
        <rFont val="Calibri"/>
        <family val="2"/>
        <scheme val="minor"/>
      </rPr>
      <t xml:space="preserve"> Z</t>
    </r>
    <r>
      <rPr>
        <b/>
        <vertAlign val="subscript"/>
        <sz val="11"/>
        <color theme="1"/>
        <rFont val="Calibri"/>
        <family val="2"/>
        <scheme val="minor"/>
      </rPr>
      <t>K</t>
    </r>
    <r>
      <rPr>
        <b/>
        <vertAlign val="superscript"/>
        <sz val="11"/>
        <color theme="1"/>
        <rFont val="Calibri"/>
        <family val="2"/>
        <scheme val="minor"/>
      </rPr>
      <t>T</t>
    </r>
    <r>
      <rPr>
        <b/>
        <sz val="11"/>
        <color theme="1"/>
        <rFont val="Calibri"/>
        <family val="2"/>
        <scheme val="minor"/>
      </rPr>
      <t xml:space="preserve"> &gt; &lt; Z</t>
    </r>
    <r>
      <rPr>
        <b/>
        <vertAlign val="subscript"/>
        <sz val="11"/>
        <color theme="1"/>
        <rFont val="Calibri"/>
        <family val="2"/>
        <scheme val="minor"/>
      </rPr>
      <t>M</t>
    </r>
    <r>
      <rPr>
        <b/>
        <sz val="11"/>
        <color theme="1"/>
        <rFont val="Calibri"/>
        <family val="2"/>
        <scheme val="minor"/>
      </rPr>
      <t xml:space="preserve"> Z</t>
    </r>
    <r>
      <rPr>
        <b/>
        <vertAlign val="subscript"/>
        <sz val="11"/>
        <color theme="1"/>
        <rFont val="Calibri"/>
        <family val="2"/>
        <scheme val="minor"/>
      </rPr>
      <t>C</t>
    </r>
    <r>
      <rPr>
        <b/>
        <sz val="11"/>
        <color theme="1"/>
        <rFont val="Calibri"/>
        <family val="2"/>
        <scheme val="minor"/>
      </rPr>
      <t xml:space="preserve"> Z</t>
    </r>
    <r>
      <rPr>
        <b/>
        <vertAlign val="subscript"/>
        <sz val="11"/>
        <color theme="1"/>
        <rFont val="Calibri"/>
        <family val="2"/>
        <scheme val="minor"/>
      </rPr>
      <t>K</t>
    </r>
    <r>
      <rPr>
        <b/>
        <sz val="11"/>
        <color theme="1"/>
        <rFont val="Calibri"/>
        <family val="2"/>
        <scheme val="minor"/>
      </rPr>
      <t xml:space="preserve">| </t>
    </r>
  </si>
  <si>
    <t xml:space="preserve">HIEROVER BESTAAT ZELFS TUSSEN DE GELEERDEN EEN ZEER VEEL VERSCHIL VAN MENING EN GROTE ONEENIGHEID </t>
  </si>
  <si>
    <t>TOT ZIJN VERBAZING EN ONTSTELTENIS BLIJKT OF LIJKT DIT IN SOMMIGE SOORTGELIJKE GEVALLEN OP QUANTUM SCHAAL WEL ZO TE KUNNEN ZIJN</t>
  </si>
  <si>
    <t>DE VRAAG IS ECHTER OF BELL'S BEWIJS NIET TEVEEL IS GEBASEERD OP DEZELFDE WISKUNDIGE UITGANGSPUNTEN ALS BIJ DE LINEAIRE SUPERPOSITIE</t>
  </si>
  <si>
    <t>ANDERE INTERPRETATIES ZIJN COHERENTIE EN VELE WERELDEN MODELLEN, ALS HIERBOVEN GEILLUSTREERD MET HET TAARTEN BAKKEN</t>
  </si>
  <si>
    <t>HET WISKUNDIGE MODEL IS WEL DUIDELIJK, MAAR HET KIEZEN VAN DE WEEGFACTOREN EN DE FYSISCHE BETEKENIS EN INTERPRETATIE NOG NIET ECHT</t>
  </si>
  <si>
    <t>MIJNS INZIENS MOET IS DEZE CLAIM PREMATURE EN MOET DEZE VEEL BETER WORDEN ONDERBOUWD EN AANGETOOND</t>
  </si>
  <si>
    <t>FYSISCHE INTERPREATATIES VAN HET WISKUNDIGE MODEL WAARBIJ EEN DEUR IN TWEE PLAATSEN TEGELIJK KAN ZIJN</t>
  </si>
  <si>
    <t>DE QUANTUM MECHANICA HEEFT DUIDELIJK MINDER KENNIS EN ECHT BEGRIP DAN ZE ZELF PRETENDEERT EN CLAIMT</t>
  </si>
  <si>
    <t>VERDER GELDT DAT:</t>
  </si>
  <si>
    <t>DAT TECHNOLOGIE ONTWIKKELD KAN WORDEN DAT VOLDOET AAN HET LINEAIRE SUPERPOSITIE MODEL</t>
  </si>
  <si>
    <t xml:space="preserve">WIL NIET ZEGGEN DAT DIT MODEL OOK EEN UNIVERSELE VERKLARING GEEFT VOOR DE COMPLETE NATUURLIJKE QUANTUMWERELD </t>
  </si>
  <si>
    <t>DERGELIJKE FILOSOFISCHE BESCHOUWINGEN HEBBEN VOORALSNOG GEEN ENKEL PRAKTISCH NUT, ZEKER NIET OP HET VWO</t>
  </si>
  <si>
    <t>POSITIEVE WAARDEN DUIDEN OP INSTABILITEIT EN GROTER WILLEN WORDEN</t>
  </si>
  <si>
    <t>DEZE HYPOTHETISCHE LINEAIRE SUPERPOSTIE VAN INSTABILITEIT DOOR POSTIEVE NIET DIAGONAAL ELEMENTEN</t>
  </si>
  <si>
    <t>HET MAG DUIDELIJK ZIJN DAT DE LINEAIRE SUPERPOSTIE IN HET GEHEEL NIET HET OORSPRONKELIJKE SYSTEEM BESCHRIJFT</t>
  </si>
  <si>
    <t>HET OOK WERKELIJK DE ONDERLIGGENDE FYSISCHE WERKELIJKHEID VERKLAARD NOCH DAT HET DAAROM OOK ALGEMEEN TOEGEPAST KAN EN MAG WORDEN</t>
  </si>
  <si>
    <t>DE FYSISCHE BETEKENIS EN HET TOEPASSINGSDOMEIN VAN HET POSTULAAT STAAN DAN OOK ZEKER NOG STEEDS TER DISCUSSIE</t>
  </si>
  <si>
    <r>
      <t>ZO WAREN SCHR</t>
    </r>
    <r>
      <rPr>
        <b/>
        <sz val="11"/>
        <color theme="1"/>
        <rFont val="Calibri"/>
        <family val="2"/>
      </rPr>
      <t>Ö</t>
    </r>
    <r>
      <rPr>
        <b/>
        <sz val="11"/>
        <color theme="1"/>
        <rFont val="Calibri"/>
        <family val="2"/>
        <scheme val="minor"/>
      </rPr>
      <t>DINGER EN EINSTEIN VERVENT TEGENSTANDERS VAN HET LINEAIRE SUPERPOSITIE MODEL</t>
    </r>
  </si>
  <si>
    <r>
      <t>MET ZIJN SCHR</t>
    </r>
    <r>
      <rPr>
        <b/>
        <sz val="11"/>
        <color theme="1"/>
        <rFont val="Calibri"/>
        <family val="2"/>
      </rPr>
      <t xml:space="preserve">ÖDINGER KAT GEDACHTE EXPERIMENT WILDE SCHRÖDINGER JUIST HET BELACHELIJKE ERVAN AANTONEN </t>
    </r>
  </si>
  <si>
    <t xml:space="preserve">BIJVOORBEELD BIJ DE BESCHRIVING VAN HET PERCENTAGE LICH DAT DOOR DRIE POLARIZERS GAAT </t>
  </si>
  <si>
    <t>DAARMEE IS DE ALGEMENE JUISTHEID VAN HET POSTULAAT ECHTER NOG NIET BEWEZEN EN ZEKER NIET BEGREPEN</t>
  </si>
  <si>
    <t>DE BOVENSTAANDE BESCHOUWINGEN TONEN AAN DAT HET VOORALSNOG TWEE GROTENDEELS GESCHEIDEN COMPLEMENTAIRE WERELDEN ZIJN</t>
  </si>
  <si>
    <t>WELLICHT KOMT HET OOIT ZOVER DAT DAT QUANTUM WERELD EN DE RELATIE ECHT BEGREPEN WORDT, MAAR VOORALSNOG IS DIT ZEKER NOG NIET ZOVER</t>
  </si>
  <si>
    <t>DE QUANTUM MECHANICA SPREEKT VAN QUANTUM TOESTANDEN, LINEAIRE SUPERPOSITIE EN QUANTUM STATISTIEK</t>
  </si>
  <si>
    <t>VOLLEDIG HYPOTHETISCHE BESCHOUWING DOOR MRM</t>
  </si>
  <si>
    <t>HET GEKOPPELDE MASSAVEERSYSTEEN WORDT OP TWEE VERSCHILLENDE WIJZEN HERSCHREVEN NAAR EEN LINEAIRE SUPERPOSITIE ALS IN DE QUANTUM MECHANICA</t>
  </si>
  <si>
    <t>OOK ZIJN ER REKENMETHODES OM DE TOESTANDEN EM SYSTEEMMATRICES STATISTISCHE OPTIMAAL IN TE SCHATTEN</t>
  </si>
  <si>
    <t>PERSOONLIJK BEN IK VAN MENING DAT DE DIRAC NOTATIE IN DE PRAKTIJK MINDER DUIDELIJK EN BEGRIJPELIJK IS DAN DIE IN DE LINEAIRE ALGEBRA</t>
  </si>
  <si>
    <r>
      <t xml:space="preserve">HIERIN KAN DE MATRIX A EEN RIJVECTOR </t>
    </r>
    <r>
      <rPr>
        <b/>
        <u/>
        <sz val="11"/>
        <color theme="1"/>
        <rFont val="Calibri"/>
        <family val="2"/>
      </rPr>
      <t>p</t>
    </r>
    <r>
      <rPr>
        <b/>
        <vertAlign val="superscript"/>
        <sz val="11"/>
        <color theme="1"/>
        <rFont val="Calibri"/>
        <family val="2"/>
      </rPr>
      <t>T</t>
    </r>
    <r>
      <rPr>
        <b/>
        <sz val="11"/>
        <color theme="1"/>
        <rFont val="Calibri"/>
        <family val="2"/>
      </rPr>
      <t xml:space="preserve"> ZIJN EN DAN WORDT HET KWADRAAT x</t>
    </r>
    <r>
      <rPr>
        <b/>
        <vertAlign val="superscript"/>
        <sz val="11"/>
        <color theme="1"/>
        <rFont val="Calibri"/>
        <family val="2"/>
      </rPr>
      <t>T</t>
    </r>
    <r>
      <rPr>
        <b/>
        <sz val="11"/>
        <color theme="1"/>
        <rFont val="Calibri"/>
        <family val="2"/>
      </rPr>
      <t xml:space="preserve"> </t>
    </r>
    <r>
      <rPr>
        <b/>
        <u/>
        <sz val="11"/>
        <color theme="1"/>
        <rFont val="Calibri"/>
        <family val="2"/>
      </rPr>
      <t>p</t>
    </r>
    <r>
      <rPr>
        <b/>
        <sz val="11"/>
        <color theme="1"/>
        <rFont val="Calibri"/>
        <family val="2"/>
      </rPr>
      <t xml:space="preserve"> </t>
    </r>
    <r>
      <rPr>
        <b/>
        <u/>
        <sz val="11"/>
        <color theme="1"/>
        <rFont val="Calibri"/>
        <family val="2"/>
      </rPr>
      <t>p</t>
    </r>
    <r>
      <rPr>
        <b/>
        <vertAlign val="superscript"/>
        <sz val="11"/>
        <color theme="1"/>
        <rFont val="Calibri"/>
        <family val="2"/>
      </rPr>
      <t>T</t>
    </r>
    <r>
      <rPr>
        <b/>
        <sz val="11"/>
        <color theme="1"/>
        <rFont val="Calibri"/>
        <family val="2"/>
      </rPr>
      <t xml:space="preserve"> x</t>
    </r>
  </si>
  <si>
    <r>
      <t xml:space="preserve">DE LENGTE VAN pT KAN WORDEN GENORMEERD NAAR 1 DOOR DEZE TE DELEN DOOR ZIJN INWENDIG PRODUCT </t>
    </r>
    <r>
      <rPr>
        <b/>
        <u/>
        <sz val="11"/>
        <color theme="1"/>
        <rFont val="Calibri"/>
        <family val="2"/>
      </rPr>
      <t>p</t>
    </r>
    <r>
      <rPr>
        <b/>
        <vertAlign val="superscript"/>
        <sz val="11"/>
        <color theme="1"/>
        <rFont val="Calibri"/>
        <family val="2"/>
      </rPr>
      <t xml:space="preserve">T </t>
    </r>
    <r>
      <rPr>
        <b/>
        <u/>
        <sz val="11"/>
        <color theme="1"/>
        <rFont val="Calibri"/>
        <family val="2"/>
      </rPr>
      <t>p</t>
    </r>
    <r>
      <rPr>
        <b/>
        <sz val="11"/>
        <color theme="1"/>
        <rFont val="Calibri"/>
        <family val="2"/>
      </rPr>
      <t xml:space="preserve"> = p</t>
    </r>
    <r>
      <rPr>
        <b/>
        <vertAlign val="superscript"/>
        <sz val="11"/>
        <color theme="1"/>
        <rFont val="Calibri"/>
        <family val="2"/>
      </rPr>
      <t>T</t>
    </r>
    <r>
      <rPr>
        <b/>
        <sz val="11"/>
        <color theme="1"/>
        <rFont val="Calibri"/>
        <family val="2"/>
      </rPr>
      <t xml:space="preserve"> / ∑ p</t>
    </r>
    <r>
      <rPr>
        <b/>
        <vertAlign val="subscript"/>
        <sz val="11"/>
        <color theme="1"/>
        <rFont val="Calibri"/>
        <family val="2"/>
      </rPr>
      <t>i</t>
    </r>
    <r>
      <rPr>
        <b/>
        <vertAlign val="superscript"/>
        <sz val="11"/>
        <color theme="1"/>
        <rFont val="Calibri"/>
        <family val="2"/>
      </rPr>
      <t xml:space="preserve">2   </t>
    </r>
    <r>
      <rPr>
        <b/>
        <sz val="11"/>
        <color theme="1"/>
        <rFont val="Calibri"/>
        <family val="2"/>
      </rPr>
      <t xml:space="preserve">--&gt;   </t>
    </r>
    <r>
      <rPr>
        <b/>
        <u/>
        <sz val="11"/>
        <color theme="1"/>
        <rFont val="Calibri"/>
        <family val="2"/>
      </rPr>
      <t>p</t>
    </r>
    <r>
      <rPr>
        <b/>
        <vertAlign val="superscript"/>
        <sz val="11"/>
        <color theme="1"/>
        <rFont val="Calibri"/>
        <family val="2"/>
      </rPr>
      <t>T</t>
    </r>
    <r>
      <rPr>
        <b/>
        <sz val="11"/>
        <color theme="1"/>
        <rFont val="Calibri"/>
        <family val="2"/>
      </rPr>
      <t xml:space="preserve"> / (</t>
    </r>
    <r>
      <rPr>
        <b/>
        <u/>
        <sz val="11"/>
        <color theme="1"/>
        <rFont val="Calibri"/>
        <family val="2"/>
      </rPr>
      <t>p</t>
    </r>
    <r>
      <rPr>
        <b/>
        <vertAlign val="superscript"/>
        <sz val="11"/>
        <color theme="1"/>
        <rFont val="Calibri"/>
        <family val="2"/>
      </rPr>
      <t xml:space="preserve">T </t>
    </r>
    <r>
      <rPr>
        <b/>
        <u/>
        <sz val="11"/>
        <color theme="1"/>
        <rFont val="Calibri"/>
        <family val="2"/>
      </rPr>
      <t>p</t>
    </r>
    <r>
      <rPr>
        <b/>
        <sz val="11"/>
        <color theme="1"/>
        <rFont val="Calibri"/>
        <family val="2"/>
      </rPr>
      <t>)</t>
    </r>
    <r>
      <rPr>
        <b/>
        <vertAlign val="superscript"/>
        <sz val="11"/>
        <color theme="1"/>
        <rFont val="Calibri"/>
        <family val="2"/>
      </rPr>
      <t>0,5</t>
    </r>
  </si>
  <si>
    <r>
      <t xml:space="preserve">DIRAC HEEFT DIT TOEGEPAST OP TOESTANDEN EN MET GEBRUIK VAN EEN </t>
    </r>
    <r>
      <rPr>
        <b/>
        <u/>
        <sz val="11"/>
        <color theme="1"/>
        <rFont val="Calibri"/>
        <family val="2"/>
      </rPr>
      <t>p</t>
    </r>
    <r>
      <rPr>
        <b/>
        <sz val="11"/>
        <color theme="1"/>
        <rFont val="Calibri"/>
        <family val="2"/>
      </rPr>
      <t>T MET COMPLEXE GETALLEN EN ZIJN EIGEN SCHRIJFWIJZE</t>
    </r>
  </si>
  <si>
    <r>
      <t xml:space="preserve">IN DE QUANTUM MECHANICA IS </t>
    </r>
    <r>
      <rPr>
        <b/>
        <u/>
        <sz val="11"/>
        <color theme="1"/>
        <rFont val="Calibri"/>
        <family val="2"/>
      </rPr>
      <t>x</t>
    </r>
    <r>
      <rPr>
        <b/>
        <sz val="11"/>
        <color theme="1"/>
        <rFont val="Calibri"/>
        <family val="2"/>
      </rPr>
      <t xml:space="preserve"> EEN KET &lt; X| MET TOESTANDEN  X</t>
    </r>
    <r>
      <rPr>
        <b/>
        <vertAlign val="subscript"/>
        <sz val="11"/>
        <color theme="1"/>
        <rFont val="Calibri"/>
        <family val="2"/>
      </rPr>
      <t>i</t>
    </r>
    <r>
      <rPr>
        <b/>
        <sz val="11"/>
        <color theme="1"/>
        <rFont val="Calibri"/>
        <family val="2"/>
      </rPr>
      <t xml:space="preserve"> EN </t>
    </r>
    <r>
      <rPr>
        <b/>
        <u/>
        <sz val="11"/>
        <color theme="1"/>
        <rFont val="Calibri"/>
        <family val="2"/>
      </rPr>
      <t>p</t>
    </r>
    <r>
      <rPr>
        <b/>
        <vertAlign val="superscript"/>
        <sz val="11"/>
        <color theme="1"/>
        <rFont val="Calibri"/>
        <family val="2"/>
      </rPr>
      <t>T</t>
    </r>
    <r>
      <rPr>
        <b/>
        <sz val="11"/>
        <color theme="1"/>
        <rFont val="Calibri"/>
        <family val="2"/>
      </rPr>
      <t xml:space="preserve"> EEN BRA |Z &gt; MET COMPLEXE ELEMENTEN Z</t>
    </r>
    <r>
      <rPr>
        <b/>
        <vertAlign val="subscript"/>
        <sz val="11"/>
        <color theme="1"/>
        <rFont val="Calibri"/>
        <family val="2"/>
      </rPr>
      <t>i</t>
    </r>
    <r>
      <rPr>
        <b/>
        <sz val="11"/>
        <color theme="1"/>
        <rFont val="Calibri"/>
        <family val="2"/>
      </rPr>
      <t xml:space="preserve"> NIET GELIJK AAN NUL</t>
    </r>
  </si>
  <si>
    <r>
      <rPr>
        <b/>
        <u/>
        <sz val="11"/>
        <color theme="1"/>
        <rFont val="Calibri"/>
        <family val="2"/>
      </rPr>
      <t>y</t>
    </r>
    <r>
      <rPr>
        <b/>
        <sz val="11"/>
        <color theme="1"/>
        <rFont val="Calibri"/>
        <family val="2"/>
      </rPr>
      <t xml:space="preserve"> IS DAN EEN LINEAIRE AFBEELDING IN EEN PUNT IN HET COMPLEXE VLAK  </t>
    </r>
    <r>
      <rPr>
        <b/>
        <u/>
        <sz val="11"/>
        <color theme="1"/>
        <rFont val="Calibri"/>
        <family val="2"/>
      </rPr>
      <t>y</t>
    </r>
    <r>
      <rPr>
        <b/>
        <sz val="11"/>
        <color theme="1"/>
        <rFont val="Calibri"/>
        <family val="2"/>
      </rPr>
      <t xml:space="preserve"> = |Z  &gt;  &lt; X | / &lt; Z|Z &gt;</t>
    </r>
    <r>
      <rPr>
        <b/>
        <vertAlign val="superscript"/>
        <sz val="11"/>
        <color theme="1"/>
        <rFont val="Calibri"/>
        <family val="2"/>
      </rPr>
      <t>0,5</t>
    </r>
  </si>
  <si>
    <t>ALS DE SOM OVER HET GEHELE BEREIK VAN DE TOESTANDEN 0 IS, IS DEZE BILINEAIRE VORM DUS GELIJK AAN 1</t>
  </si>
  <si>
    <t xml:space="preserve">ALS &lt; Z| ALLEEN REËELE GETALLEN BEVAT WORDT |Z &gt; &lt; Z| = |Z &gt; &lt; Z| ,  &lt;Z|Z&gt; = &lt;Z|Z) EN WORDT DE BILINEAIRE VORM EEN KWADRATISCHE VORM </t>
  </si>
  <si>
    <t>DEZE ELEMENTEN IN DE MATRIX |Z &gt; &lt; Z| WORDEN DAN ALS COMPLEXE KANSEN GEINTERPRETEERD</t>
  </si>
  <si>
    <t>ALS AAN DEZE VOORWAARDE WORDT VOLDAAN KAN DEZE BILINEAIRE VORM ALS EEN KANSFUNCTIE WORDEN GEINTERPRETEERD</t>
  </si>
  <si>
    <r>
      <t xml:space="preserve">DE AFBEELDING MET DE COMPLEX IMAGINAIRE IS </t>
    </r>
    <r>
      <rPr>
        <b/>
        <u/>
        <sz val="11"/>
        <color theme="1"/>
        <rFont val="Calibri"/>
        <family val="2"/>
      </rPr>
      <t>y</t>
    </r>
    <r>
      <rPr>
        <b/>
        <sz val="11"/>
        <color theme="1"/>
        <rFont val="Calibri"/>
        <family val="2"/>
      </rPr>
      <t xml:space="preserve"> = |Z  &gt;  &lt; X | / &lt; Z|Z &gt;</t>
    </r>
    <r>
      <rPr>
        <b/>
        <vertAlign val="superscript"/>
        <sz val="11"/>
        <color theme="1"/>
        <rFont val="Calibri"/>
        <family val="2"/>
      </rPr>
      <t>0,5</t>
    </r>
  </si>
  <si>
    <t>DE LENGTE VAN |Z &gt; WORDT GENORMEERD NAAR 1 DOOR TE DELEN DOOR DE WORTEL VAN HET INWENDIG PRODUCT VAN Z MET DE COMPLEX IMAGINAIRE VAN Z</t>
  </si>
  <si>
    <r>
      <t>DE LENGTE VAN DE GENORMEERDE &lt; Z|/ &lt; Z|Z &gt;</t>
    </r>
    <r>
      <rPr>
        <b/>
        <vertAlign val="superscript"/>
        <sz val="11"/>
        <color theme="1"/>
        <rFont val="Calibri"/>
        <family val="2"/>
      </rPr>
      <t>0,5</t>
    </r>
    <r>
      <rPr>
        <b/>
        <sz val="11"/>
        <color theme="1"/>
        <rFont val="Calibri"/>
        <family val="2"/>
      </rPr>
      <t xml:space="preserve">  </t>
    </r>
  </si>
  <si>
    <t>IN DAT GEVAL IS DE BILINEAIRE VORM GENORMEERD DOOR HET DELEN DOOR HET INWENDIG PRODUCT &lt; Z|Z &gt;</t>
  </si>
  <si>
    <t>DE BILINAIRE VORM HIERVAN IS |X &gt; |Z &gt; &lt; Z| &lt; X| / &lt; Z|Z &gt; = |X &gt; |Z &gt; &lt; Z| &lt; X| / &lt; Z|Z &gt;</t>
  </si>
  <si>
    <t xml:space="preserve">DEZE MATRIX IS ALTIJD SYMMETRISCH </t>
  </si>
  <si>
    <r>
      <t>DE BILINEAIORE VORM KAN WORDEN UITGESCHREVEN ALS { &lt; Z|Z &gt; + 2*(SOM VAN ALLE 2 UIT N PRODUCTEN Z</t>
    </r>
    <r>
      <rPr>
        <b/>
        <vertAlign val="subscript"/>
        <sz val="11"/>
        <color theme="1"/>
        <rFont val="Calibri"/>
        <family val="2"/>
      </rPr>
      <t>k</t>
    </r>
    <r>
      <rPr>
        <b/>
        <sz val="11"/>
        <color theme="1"/>
        <rFont val="Calibri"/>
        <family val="2"/>
      </rPr>
      <t xml:space="preserve"> Z</t>
    </r>
    <r>
      <rPr>
        <b/>
        <vertAlign val="subscript"/>
        <sz val="11"/>
        <color theme="1"/>
        <rFont val="Calibri"/>
        <family val="2"/>
      </rPr>
      <t>k</t>
    </r>
    <r>
      <rPr>
        <b/>
        <sz val="11"/>
        <color theme="1"/>
        <rFont val="Calibri"/>
        <family val="2"/>
      </rPr>
      <t xml:space="preserve"> Xk</t>
    </r>
    <r>
      <rPr>
        <b/>
        <vertAlign val="superscript"/>
        <sz val="11"/>
        <color theme="1"/>
        <rFont val="Calibri"/>
        <family val="2"/>
      </rPr>
      <t>2</t>
    </r>
    <r>
      <rPr>
        <b/>
        <sz val="11"/>
        <color theme="1"/>
        <rFont val="Calibri"/>
        <family val="2"/>
      </rPr>
      <t>) } / &lt; Z|Z &gt;</t>
    </r>
  </si>
  <si>
    <t>BIJ DE LINEAIRE SUPERPOSITIE HOORT DUS EEN BILINEAIRE VORM MET ALS MATRIX HET PRODUCT VAN |Z &gt; EN DE COMPLEX IMAGINAIRE |Z &gt;</t>
  </si>
  <si>
    <t>DEZE KAN ALLEEN ALS KANSFUNCTIE WORDEN GEINTERPRETEERD ALS DE SOM VAN ALLE 2 UIT N PRODUCTEN OVER HET KANSGEBIED GELIJK IS AAN NUL</t>
  </si>
  <si>
    <t>BIJ ALLEEN REËELE WEEGFACTOREN IS SPRAKEN VAN EEN KWADRATISCHE VORM MET DEZELFDE VOORWAARDE</t>
  </si>
  <si>
    <t>OF VOLDAAN WORDT AAN DE VOORWAARDE EN OF EN HOE DIT MAG WORDEN TOEGEPAST OP SPECIFIEKE SITUATIE</t>
  </si>
  <si>
    <t>MET DE JUISTE KEUZE VAN WEEGFACTOREN KUN JE TENSLOTTE (BIJNA) ALLES KLOPPEND KRIJGEN</t>
  </si>
  <si>
    <t>HOEWEL HET OVER KLEINE DINGEN GAAT, MAAKT DIT EVENTUELE LEUGENS NOG NIET KLEIN</t>
  </si>
  <si>
    <t>ER WORDT DUS VOLDAAN AAN DE VOORWAARDE EN DE BILINEAIRE VORM MAG WORDEN GEINTERPRETEERD ALS EEN KANSFUNCTIE</t>
  </si>
  <si>
    <t>IN DE ONDERSTAANDE BREDERE INTERPRETATIE VAN DE LINEAIRE SUPERPOSITIE BEHOEVEN DE VECTOREN NIET ONAFHANKELIJK TE ZIJN</t>
  </si>
  <si>
    <t>HET SYSTEEM GAAT UIT VAN STABILTEIT DOOR NEGATIEVE NIET DIAGONAAL ELEMENTEN</t>
  </si>
  <si>
    <r>
      <t xml:space="preserve">VERVOLGENS WORDEN </t>
    </r>
    <r>
      <rPr>
        <b/>
        <sz val="11"/>
        <color rgb="FFC00000"/>
        <rFont val="Calibri"/>
        <family val="2"/>
        <scheme val="minor"/>
      </rPr>
      <t>RE</t>
    </r>
    <r>
      <rPr>
        <b/>
        <sz val="11"/>
        <color rgb="FFC00000"/>
        <rFont val="Calibri"/>
        <family val="2"/>
      </rPr>
      <t>Ë</t>
    </r>
    <r>
      <rPr>
        <b/>
        <sz val="11"/>
        <color rgb="FFC00000"/>
        <rFont val="Calibri"/>
        <family val="2"/>
        <scheme val="minor"/>
      </rPr>
      <t>ELE WEEGVECTORS</t>
    </r>
    <r>
      <rPr>
        <b/>
        <sz val="11"/>
        <color theme="1"/>
        <rFont val="Calibri"/>
        <family val="2"/>
        <scheme val="minor"/>
      </rPr>
      <t xml:space="preserve"> GEDFINIEERD MET DAARIN DE WORTELS VAN DE DIAGONAAL ELEMENTEN</t>
    </r>
  </si>
  <si>
    <r>
      <t>BIJ COMPLEXE WEEGFACTOREN ZOU EEN DIAGONAAL ELEMENT GELIJK GESTELD MOETEN WORDEN AAN Z</t>
    </r>
    <r>
      <rPr>
        <b/>
        <vertAlign val="subscript"/>
        <sz val="11"/>
        <color theme="1"/>
        <rFont val="Calibri"/>
        <family val="2"/>
        <scheme val="minor"/>
      </rPr>
      <t>k</t>
    </r>
    <r>
      <rPr>
        <b/>
        <sz val="11"/>
        <color theme="1"/>
        <rFont val="Calibri"/>
        <family val="2"/>
        <scheme val="minor"/>
      </rPr>
      <t xml:space="preserve"> Z</t>
    </r>
    <r>
      <rPr>
        <b/>
        <vertAlign val="subscript"/>
        <sz val="11"/>
        <color theme="1"/>
        <rFont val="Calibri"/>
        <family val="2"/>
        <scheme val="minor"/>
      </rPr>
      <t>k</t>
    </r>
  </si>
  <si>
    <t>IN DE BILINEAIRE VORM ZOUDEN DAN PRODUCTEN TUSSEN TWEE COMPLEXE WEEGVECTOREN ONSTAAT</t>
  </si>
  <si>
    <r>
      <t>VOLGENS DE REKENREGEL Z</t>
    </r>
    <r>
      <rPr>
        <b/>
        <vertAlign val="subscript"/>
        <sz val="11"/>
        <color theme="1"/>
        <rFont val="Calibri"/>
        <family val="2"/>
        <scheme val="minor"/>
      </rPr>
      <t>1</t>
    </r>
    <r>
      <rPr>
        <b/>
        <sz val="11"/>
        <color theme="1"/>
        <rFont val="Calibri"/>
        <family val="2"/>
        <scheme val="minor"/>
      </rPr>
      <t xml:space="preserve"> Z</t>
    </r>
    <r>
      <rPr>
        <b/>
        <vertAlign val="subscript"/>
        <sz val="11"/>
        <color theme="1"/>
        <rFont val="Calibri"/>
        <family val="2"/>
        <scheme val="minor"/>
      </rPr>
      <t>2</t>
    </r>
    <r>
      <rPr>
        <b/>
        <sz val="11"/>
        <color theme="1"/>
        <rFont val="Calibri"/>
        <family val="2"/>
        <scheme val="minor"/>
      </rPr>
      <t xml:space="preserve"> = r</t>
    </r>
    <r>
      <rPr>
        <b/>
        <vertAlign val="subscript"/>
        <sz val="11"/>
        <color theme="1"/>
        <rFont val="Calibri"/>
        <family val="2"/>
        <scheme val="minor"/>
      </rPr>
      <t>1</t>
    </r>
    <r>
      <rPr>
        <b/>
        <sz val="11"/>
        <color theme="1"/>
        <rFont val="Calibri"/>
        <family val="2"/>
        <scheme val="minor"/>
      </rPr>
      <t xml:space="preserve"> r</t>
    </r>
    <r>
      <rPr>
        <b/>
        <vertAlign val="subscript"/>
        <sz val="11"/>
        <color theme="1"/>
        <rFont val="Calibri"/>
        <family val="2"/>
        <scheme val="minor"/>
      </rPr>
      <t>2</t>
    </r>
    <r>
      <rPr>
        <b/>
        <sz val="11"/>
        <color theme="1"/>
        <rFont val="Calibri"/>
        <family val="2"/>
        <scheme val="minor"/>
      </rPr>
      <t xml:space="preserve"> e</t>
    </r>
    <r>
      <rPr>
        <b/>
        <vertAlign val="superscript"/>
        <sz val="11"/>
        <color theme="1"/>
        <rFont val="Calibri"/>
        <family val="2"/>
        <scheme val="minor"/>
      </rPr>
      <t xml:space="preserve">i(φ1 - φ2) </t>
    </r>
    <r>
      <rPr>
        <b/>
        <sz val="11"/>
        <color theme="1"/>
        <rFont val="Calibri"/>
        <family val="2"/>
        <scheme val="minor"/>
      </rPr>
      <t>ZOUDEN DEZE PRODUCTEN NIET NUL ZIJN</t>
    </r>
  </si>
  <si>
    <t>ALLE NIET DIAONAAL ELEMENTEN WORDEN DAN NUL</t>
  </si>
  <si>
    <t>BOVENDIEN IS MOEILIJK IN TE ZIEN OF AAN DE PRODUCTVOORWAARDEN WORDT VOLDAAN</t>
  </si>
  <si>
    <t>OP MACRO SCHAAL IS EEN LINEAIRE SUPERPOSITIE BESLIST NIET HETZELFDE ALS EEN SYSTEEMBESCHRIJVING</t>
  </si>
  <si>
    <t>MIJN PERSOONLIJKE INSCHATTING IS DAT DIT OOK OP QUANTUM SCHAAL NIET ZO IS</t>
  </si>
  <si>
    <t>PROMOVEREN</t>
  </si>
  <si>
    <t>IN MIJN VOLGEND LEVEN GA IK OP DE BOVENSTAANDE BEWERINGEN PROMOVEREN EN GA IK UITLEGGEN HOE HET ZIT MET DE NEGEN LEVENS VAN EEN KAT</t>
  </si>
  <si>
    <t>4) ALLEEN GELDIG ALS AAN VOORWAARDE WORDT VOLDAAN DAT OVER HET TOTALE KANSDOMEIN DE SOM VAN ALLE PRODUCTEN GELIJK MOET ZIJN AAN NUL</t>
  </si>
  <si>
    <t xml:space="preserve">   B VAN BRA STAAT VOOR B = |   EN  LIGGEN IN BED</t>
  </si>
  <si>
    <t xml:space="preserve">   K VAN KET STAAT VOOR STAAN ALS KOLOM  EN &lt; </t>
  </si>
  <si>
    <t>TOESTANDEN IN FINITE PUT</t>
  </si>
  <si>
    <t>IN EEN INFINTE PUT TREEDT TUNNELING OP EN GELDT NIET LANGER DAT DE INTEGRAAL VAN SOM VAN ELKE 2 PRODUCTEN GELIJK AAN NUL IS</t>
  </si>
  <si>
    <t>NOGMAALS GEKOPPELD MASSAVEERSYSTEEM MET DEMPING</t>
  </si>
  <si>
    <t>BIJ DE HILBERT METHODE ZIJN ALLE ELEMENTEN IN DE MATRIX PER DEFINITIE NIET NUL</t>
  </si>
  <si>
    <t>EEN EERSTE VRAAG IS WAAROM BIJ VERSTRENGELING EEN MATRIX ELEMENT OOK NIET NUL ZOU KUNNEN ZIJN</t>
  </si>
  <si>
    <t>EEN TWEEDE VRAAG IS WAAROM DE FYSISCHE VERSTRENGELING ALLEEN ZOU KUNNEN GAAN VIA LINEAIRE SUPERPOSITIE</t>
  </si>
  <si>
    <t xml:space="preserve">DE CONSTATERING DAT OP QUANTUM SCHAAL VERSTRENGELING LIJKT OP TE TREDEN TUSSEN DE VERSCHILLENDE TOESTANDEN </t>
  </si>
  <si>
    <t xml:space="preserve">DE VERSTRENGELING HEEFT KENNELIJK NIET BETREKKING OP VERSCHILLENDE DEELTJES MAAR TUSSEN VERSCHILLENDE TOESTANDEN </t>
  </si>
  <si>
    <t>BEHORENDE BIJ EEN EN HETZELFDE ENKELE DEELTJE</t>
  </si>
  <si>
    <t>DIT ZOU DAN WELLICHT BETEKENEN DAT ER VERSTRENGELING OPTREEDT TUSSEN DE VERSCHILLENDE ENERGIENIVEAUS DIE HET DEELTJE KAN INNEMEN</t>
  </si>
  <si>
    <t>WIL ECHTER NOG NIET ZEGGEN DAT DE LINEAIRE SUPERPOSITIE EN HET HILBERT MODEL INDERDAAD JUIST EN VOLLEDIG ZIJN</t>
  </si>
  <si>
    <t>DAT HET MODEL IN EEN AANTAL GEVALLEN AANSLUIT BIJ DE FYSISCHE WERKELIJKHEID WIL NAMMELIJK NOG NIET ZEGGEN DAT</t>
  </si>
  <si>
    <t xml:space="preserve">    VOOR DE JUISTHEID EN ALGEMENE TOEPASBAARHEID VAN DE LINEAIRE SUPERPOSITIE EN DE HILBERT METHODE </t>
  </si>
  <si>
    <r>
      <t>HILBERT RUIMTE</t>
    </r>
    <r>
      <rPr>
        <b/>
        <sz val="11"/>
        <color theme="1"/>
        <rFont val="Calibri"/>
        <family val="2"/>
        <scheme val="minor"/>
      </rPr>
      <t xml:space="preserve">        HILBERT MODEL</t>
    </r>
  </si>
  <si>
    <t xml:space="preserve">INGREDIENTEN HEBBEN DE POTENTIE IN ZICH OM VAN ALLES TE WORDEN, MAAR UITEINDELIJK MANIFESTEREN ZICH ALLEEN BEPAALDE MACROVORMEN </t>
  </si>
  <si>
    <t>DE QUANTUM MECHANICA GEBRUIKT HET NIEUWE WISKUNDIGE HILBERT MODEL OM DERGELIJKE BAKPROCESSEN TE BESCHRIJVEN</t>
  </si>
  <si>
    <t>PLEASE SHOW US ALL THE EVIDENCE THAT IT HAS BEEN CONFIRMED EXPERIMENTIALLY, ACCOMPANIED BIJ A CLEAR AND COMPREHENSIVE EXPLANATION</t>
  </si>
  <si>
    <t>IN DE QUANTUM MECHANICA SPREEKT MEN HIERBIJ VAN LINEAIRE SUPERPOSITIE</t>
  </si>
  <si>
    <t>ESSENTIEEL IS DAT HET GAAT OM EEN ENKEL DEELTJE EN VERSCHILLENDE TOESTANDEN WAARIN ZICH DIT DEELTJE ZICH KAN BEVINDEN</t>
  </si>
  <si>
    <t xml:space="preserve">DE KANS OP BASIS VAN LINEAIRE SUPERPOSITIE IS DUS FUNDAMENTEEL IETS ANDERS DAN DE EERSTE SOMREGEL IN DE KLASSIEKE STATISTIEK </t>
  </si>
  <si>
    <t>DE RESULTERENDE BEWEGING BEPAALD VERVOLGENS DE KANSBEREKENING VOOR DE PLAATS VAN HET DEELTJE</t>
  </si>
  <si>
    <t>IN WERKBLAD SUPERPOSITIE ZAL OOK NOG WORDEN INGEGAAN OP DE WAARDE VAN DE WEEGFACTOREN VOOR DE VERSCHILLENDE TOESTANDEN</t>
  </si>
  <si>
    <t>HIERONDER WORDT DIT EERST NOG NADER WISKUNDIG GEANALYSEERD EN TOEGELICHT MET WEEGFACTOREN 1</t>
  </si>
  <si>
    <t>MAAR ONDUIDELIJK IS WAT DE BEREKENDE KANS OP BASIS VAN LINEAIRE SUPERPOSITIE DAN PRECIES BETEKENT IN EEN PUT</t>
  </si>
  <si>
    <t>KENNELIJK SLUITEN DE TOESTANDEN ELKAAR NIET UIT EN ZIJN DEZE OOK NIET ONAFHANKELIJK</t>
  </si>
  <si>
    <t>NU IS ER OOK NOG QUANTUM MECHANICA MET LINEAIRE SUPERPOSITIE EN HET HILBERT MODEL</t>
  </si>
  <si>
    <t>EEN ANDER VERSCHIL IS DAT DE HET BIJ HET GEKOPPELDE MASSAVEERSYSTEEM GAAT OM VERSCHILLENDE MASSA'S EN RELATIES DAARTUSSEN</t>
  </si>
  <si>
    <t xml:space="preserve">VOLDOENDE VOORKENNIS IS EEN PRE, MAAR HOPELIJK IS HET OOK ZONDER RUIME VOORKENNIS NOG REDELIJK TE VOLGEN </t>
  </si>
  <si>
    <t>DIT WIL ZEGGEN EEN NIET BEWEZEN MAAR BINNEN DE QUANTUM MECHANICA ALS GRONDSLAG AANVAARDE BEWERING</t>
  </si>
  <si>
    <t>HIERONDER PLAATS OOK IK VELE KRITISCHE KANTTEKENINGEN DAARBIJ</t>
  </si>
  <si>
    <t>ER IS ECHTER NOG STEEDS EEN HEFTIG DEBATE GAANDE M.B.T. DE ALGEMENE JUISTHEID EN DE PRECIEZE BETEKENIS VAN DIT AXIOMA</t>
  </si>
  <si>
    <t>BIJ DE KANSBEREKENING MOET DAN WORDEN GEINTEGREERD NAAR DE PLAATS EN/OF TIJD</t>
  </si>
  <si>
    <t>DIT IS REEDS UITVOERIG GEDEMONSTREERD IN WERKBLAD QUANTUM PUT</t>
  </si>
  <si>
    <t>FALSIFICATIE</t>
  </si>
  <si>
    <t>VOOR EEN GEDETAILEERDE ANALYSE VAN DE PAARSE LINEAIRE SUPERPOSITIE ZIE DE FILE LINEAIRE SUPERPOSITIE IN DE 1e BENADERING</t>
  </si>
  <si>
    <t>VOORWAARDELIJKE KANS</t>
  </si>
  <si>
    <t>DIT RESULTEERDE IN EEN KANS VAN 0,92</t>
  </si>
  <si>
    <t xml:space="preserve">IN FEITE MOET DUS PRECIES WORDEN AANGEGEVEN OVER WELKE LINEAIRE SUPERPOSITIE HET GAAT </t>
  </si>
  <si>
    <t>WORDT GEREKEND VANAF DE LINKERWAND LW, DE RECHTERWAND RW OF HET MIDDEN VAN DE PUT MP</t>
  </si>
  <si>
    <t>DIT KAN WORDEN WEERGEGEVEN IN DE VORM VAN EEN KLASSIEKE VOORWAARDELIJKE KANS</t>
  </si>
  <si>
    <t>P(0 &lt; X &lt; 0,5 | LW, S, 1, +, LW, S, 2, +) = 0,92  BEREKENING DOOR SANDER BAIS</t>
  </si>
  <si>
    <t>P(0 &lt; X &lt; 0,5 | MP, C, 1, +, MP, S, 2, +) = 0,08  BEREKENING HIERBOVEN DOOR MRM</t>
  </si>
  <si>
    <t>MET ANDERE COMBINATIES VAN DE GEGEVENS WORDT DAN 0,92 OF 0,08 VERKREGEN</t>
  </si>
  <si>
    <t>INTERPRETATIE</t>
  </si>
  <si>
    <t>HET ENIGE WAT IK KAN VERZINNEN IS DAT ER KENNELIJK IN DIT VOORBEELD TWEE ENERGIENIVEAUS MOGELIJK ZIJN TUSSEN DEZELFDE TWEE EINDEN IN EEN PUT</t>
  </si>
  <si>
    <t>BIJ EEN DERGELIJKE LINEAIRE SUPERPOSITIE KAN HET ENKELE DEELTJE DAN ENERGIE HALEN UIT BEIDE TOESTANDEN TEGELIJKERTIJD</t>
  </si>
  <si>
    <t>DIT OP BASIS VAN EEN LINEAIRE SUPERPOSITIE VAN TWEE TOESTANDEN MET 2  SINUS TOESTANDEN MET n = 1 EN n = 2 T.O.V. DE LINKER WAND</t>
  </si>
  <si>
    <t>BETREFT HET EEN SINUSVORM, EEN COSINUSVORM, MET WELKE n, EN WELKE TEKENS HOREN DAARBIJ</t>
  </si>
  <si>
    <t>ALS NIETS GEGEVEN IS, IS VOOR ELKE POSITIE X IN DE PUT DE GEMIDDELDE KANS ALTIJD 0,50</t>
  </si>
  <si>
    <t>WISKUNDIG KLOPPEN DE BEREKENINGEN, MAAR FYSISCH IS MIJ NOG STEEDS NIET ECHT DUIDELIJK WAT DIT BIJ EEN QUANTUM PUT PRECIES VOORSTELT</t>
  </si>
  <si>
    <t>INTERFERENTIEPTROON BIJ TRALIE</t>
  </si>
  <si>
    <t>BIJ ENKELE FOTONEN ZEGT MEN DAT HET DEELTJE INTERFEREERT MET ZICHZELF OF DAT HET ALLE MOGELIJKE PADEN TEGELIJKERTIJD VOLGT</t>
  </si>
  <si>
    <t>HET DEELTJE VOLGT DAN STEEDS EEN BUIKLIJN EN MAAKT DAARBIJ GEBRUIK VAN DE MAXIMALE ENERGIE AANWEZIG IN DIE BUIKLIJN</t>
  </si>
  <si>
    <t>ACHTER EEN TRALIE MET 2 OF MEER SPLETEN TREEDT DOOR LINEAIRE SUPERPOSITIE EEN INTERFERENTIEPATROON OP</t>
  </si>
  <si>
    <t>EERDER HEB IK BETOOGD DAT ER ACHTER EEN TRALIE ZICH KENNELIJK EEN ELECTROMAGNETISCH VELD VORMT WAARBIJ INTERFERENTIE OPTREEDT</t>
  </si>
  <si>
    <t>DE DISCRETE VERDELING VAN DE BUIKLIJNEN RESULTEERT DAN IN EEN DISCREET INTERFERENTIEPATROON OP HET SCHERM</t>
  </si>
  <si>
    <t>ALS HET EM-VELD WORDT VERSTOORD DOOR EEN OBJECT VERANDERT HET INTERFERENTIEVELD IN EEN ENERGIELIJN RICHTING DAT OBJECT</t>
  </si>
  <si>
    <t>HET DEELTJE MAAKT DAARBIJ EEN INWENDIGE GOLFBEWEGING BINNEN DIE BUIKLIJN</t>
  </si>
  <si>
    <t>HET VOLGT ALS HET WARE DE WEG VAN MAXIMALE AANWEZIGE ENERGIE C.Q. DE WEG VAN DE MINSTE WEERSTAND</t>
  </si>
  <si>
    <t>HET DEELTJE KAN ZICH NIET LANGER GEDRAGEN ALS EEN GOLF EN MANIFESTEERT ZICH DAN ALS DEELTJE RICHTING HET EM-VELD VERSTOREND OBJECT</t>
  </si>
  <si>
    <t>DIT BETOOG SLUIT GOED AAN BIJ HET VOORBEELD VAN LINEAIRE SUPERPOSITIE IN EEN PUT</t>
  </si>
  <si>
    <t>LINEAIRE SUPERPOSITIE ZOU DAN KUNNEN BETEKENEN DAT OP DE QUANTUM SCHAAL DEELTJES DE WEG VOLGEN VAN MAXIMAAL AANWEZIGE ENERGIE</t>
  </si>
  <si>
    <t xml:space="preserve">HET EM-VELD MET PADEN VAN MAXIMALE ENERGIE WORDT (VOORAF) GECREEERD DOOR DE SPECIFIEKE SITUATIE </t>
  </si>
  <si>
    <t>INTERPRETATIE EN HYPOTHESE DOOR MRM</t>
  </si>
  <si>
    <t>ONDANKS DAT GEWERKT WORDT MET HET KWADRAAT VAN DE LINEAIRESUPERPOSITIE, KOMT HET VERSCHIL IN TEKEN</t>
  </si>
  <si>
    <t>WEL DEGELIJK TOT UITING IN EEN VERSCHIL IN TEKEN VAN HET PRODUCT VAN DE TWEE TOESTANDEN</t>
  </si>
  <si>
    <t>NIET HET DEELTJE ZELF VEROORZAAKT HET EM-INTERFERENTIE VELD, MAAR HET DEELTJE VOLGT DIT SLECHTS HET REEDS AANWEZIGE EM-INTERFERENTIE VELD</t>
  </si>
  <si>
    <t>HET DEELTJE IS DAN NIET ZELF EEN GOLF, MAAR GEDRAAGD ZICH BINNEN DIT EM-INTERFERENTIEPATROON ALS EEN GOLF</t>
  </si>
  <si>
    <t>HIERBIJ IS ECHTER ALLEEN SPRAKE VAN EEN KANSFUNCTIE ALS VOLDAAN WORDT AAN DE GESTELDE VOORWAARDE VOOR DE PRODUCTEN</t>
  </si>
  <si>
    <t>DEZE MOET NUL ZIJN OVER HET GEHELE KANSGEBIED</t>
  </si>
  <si>
    <t>HOE DIT FYSISCH PRECIES WERKT WORDT FEITELIJK NOG NIET ECHT BEGREPEN</t>
  </si>
  <si>
    <t>DIT GELDT OOK ALS α EN/OF β NEGATIEF ZIJN, MAAR DIT HEEFT DAN WEL INVLOED OP HET TEKEN VAN HET PRODUCT VAN DE TWEE TOESTANDEN</t>
  </si>
  <si>
    <t>AL DE BOVENSTAANDE BESCHOUWINGEN PLAATSEN OP ZIJN MINST REEDS VELE KRITISCHE KANTTEKENINGEN BIJ HET AXIOMA,</t>
  </si>
  <si>
    <t>HET JUISTE GEBRUIK IN DE PRAKTIJK, DE TE STELLEN VOORWAARDE, EN DE AL DAN NIET ALGEHELE GELDIGHEID ALS KANSFUNCTIE</t>
  </si>
  <si>
    <t>DE LINEAIRE SUPERPOSITIE EN BILINEAIRE VORM VERTEGENWOORDIGEN DAN NIET LANGER EEN ECHTE KANSFUNCTIE</t>
  </si>
  <si>
    <t>BIJ DE LINEAIRE SUPERPOSITIE GAAT HET KENNELIJK JUIST OM EEN COMBINATIE VAN VERSCHILLENDE TOESTANDEN DIE EEN ENKEL DEELTJE IN KAN NEMEN</t>
  </si>
  <si>
    <t>HIERMEE WORDT DAN OOK DE HILBERT METHODE DUIDELIJKER</t>
  </si>
  <si>
    <t>DEZE SINUSVORMIGE ENERGIEVERDELINGEN MOGEN KENNELIJK LINEAIR WORDEN OPGETELD NET ALS BIJ GOLVEN</t>
  </si>
  <si>
    <t xml:space="preserve">HET DEELTJE VOLGT DUS KENNELIJK EEN REEDS AANWEZIG ELECTROMAGNETISCH INTERFERENTIE WEB  </t>
  </si>
  <si>
    <r>
      <t xml:space="preserve">IN </t>
    </r>
    <r>
      <rPr>
        <b/>
        <sz val="12"/>
        <color rgb="FFFF0000"/>
        <rFont val="Calibri"/>
        <family val="2"/>
      </rPr>
      <t>ÉÉ</t>
    </r>
    <r>
      <rPr>
        <b/>
        <sz val="12"/>
        <color rgb="FFFF0000"/>
        <rFont val="Calibri"/>
        <family val="2"/>
        <scheme val="minor"/>
      </rPr>
      <t xml:space="preserve">N VAN ALLE MOGELIJKE TOESTANDEN IN EEN PUT (IN HET VOORBEELD BETREFT DIT DE 4 TOESTANDEN </t>
    </r>
    <r>
      <rPr>
        <b/>
        <u/>
        <sz val="12"/>
        <color rgb="FFFF0000"/>
        <rFont val="Calibri"/>
        <family val="2"/>
        <scheme val="minor"/>
      </rPr>
      <t>+</t>
    </r>
    <r>
      <rPr>
        <b/>
        <sz val="12"/>
        <color rgb="FFFF0000"/>
        <rFont val="Calibri"/>
        <family val="2"/>
        <scheme val="minor"/>
      </rPr>
      <t xml:space="preserve"> SIN EN </t>
    </r>
    <r>
      <rPr>
        <b/>
        <u/>
        <sz val="12"/>
        <color rgb="FFFF0000"/>
        <rFont val="Calibri"/>
        <family val="2"/>
        <scheme val="minor"/>
      </rPr>
      <t>+</t>
    </r>
    <r>
      <rPr>
        <b/>
        <sz val="12"/>
        <color rgb="FFFF0000"/>
        <rFont val="Calibri"/>
        <family val="2"/>
        <scheme val="minor"/>
      </rPr>
      <t xml:space="preserve"> COS)</t>
    </r>
  </si>
  <si>
    <t>BIJ ANDERE ONDERLINGE HOEKEN IS DE SOM VAN DE PRODUCTEN NIET NUL EN IS ER GEEN SPRAKE VAN EEN KANSFUNCTIE</t>
  </si>
  <si>
    <t>DAARDOOR WORDT DAN NIET VOLDAAN AAN DE EIS DAT DE SOM VAN ALLE KANSEN GELIJK MOET ZIJN AAN 1</t>
  </si>
  <si>
    <t>DIT GELDT DUS OOK VOOR ELKE DEELSET AAN TOESTANDEN DIE IN HET ZELFDE VLAK LIGGEN</t>
  </si>
  <si>
    <r>
      <t>DE SCHR</t>
    </r>
    <r>
      <rPr>
        <b/>
        <sz val="11"/>
        <color theme="1"/>
        <rFont val="Calibri"/>
        <family val="2"/>
      </rPr>
      <t>Ö</t>
    </r>
    <r>
      <rPr>
        <b/>
        <sz val="11"/>
        <color theme="1"/>
        <rFont val="Calibri"/>
        <family val="2"/>
        <scheme val="minor"/>
      </rPr>
      <t>DINGER VERGELIJKING EN OPLOSSINGEN ZEGGEN ECHTER NIETS OVER DE ONDERLINGE ORIENTATIE</t>
    </r>
  </si>
  <si>
    <t>MAAR HOE WEET JE DAN OM WELKE TOESTANDEN HET GAAT EN WELKE TEKENS EN ORIENTATIES VOOR DIE TOESTANDEN GEBRUIKT MOGEN OF MOETEN WORDEN</t>
  </si>
  <si>
    <t>BIJ DE TOESTANDEN IN EEN INFINITE PUT IN HETZELFDE VLAK IS DE SOM VAN ALLE TWEE PRODUCTEN OVER DE GEHELE BREEDTE VAN DE PUT ALTIJD GELIJK AAN NUL</t>
  </si>
  <si>
    <t>DAARBIJ WORDT DAN NIET VOLDAAN AAN DE BASISVOORWAARDE VOOR EEN KANSFUNCTIE</t>
  </si>
  <si>
    <t>BIJ WILLEKEURIGE ONDERLINGE HOEKEN TUSSEN DE TOESTANDEN IS DE SOM VAN DE PRODUCTEN VAN TWEE TOESTANDEN NIET LANGER NUL</t>
  </si>
  <si>
    <r>
      <t xml:space="preserve">EN AFHANKELIJK DAARVAN KAN HET ZICH GOLFVORMIG BEWEGEN </t>
    </r>
    <r>
      <rPr>
        <b/>
        <u/>
        <sz val="14"/>
        <color rgb="FFC00000"/>
        <rFont val="Calibri"/>
        <family val="2"/>
      </rPr>
      <t>OF</t>
    </r>
    <r>
      <rPr>
        <b/>
        <sz val="14"/>
        <color rgb="FFC00000"/>
        <rFont val="Calibri"/>
        <family val="2"/>
      </rPr>
      <t xml:space="preserve"> GEDRAGEN ALS EEN PUNTMASSA</t>
    </r>
  </si>
  <si>
    <t>ORIENTATIE TOESTANDEN</t>
  </si>
  <si>
    <t xml:space="preserve">VOOR EEN UITGEBREIDE ANALYSE ZIE DE FILE LINEAIRE SUPERPOSITIE IN DE 1e BENADERING </t>
  </si>
  <si>
    <t xml:space="preserve">     IN EEN PUT ALS HIERBOVEN GEDEFINIEERD, MET ORIENTATIE NIET VAN BELANG OF ALLE TOESTANDEN IN HETZELFDE VLAK</t>
  </si>
  <si>
    <t xml:space="preserve">ALS DE ONDERLINGE ORIENTATIE WEL VAN BELANG IS GELDT DE KANSFUNCTIE BIJ LINEAIRE SUPERPOSITIE ALLEEN </t>
  </si>
  <si>
    <t>ER IS DAN NAMELIJK NIET LANGER SPRAKEN VAN EEN LINEAIRE SUPERPOSITIE, MAAR VAN SUPERPOSITIE MET SIN OF COS VAN DE ONDERLINGE HOEK</t>
  </si>
  <si>
    <t>HET BOVENSTAANDE IS VAN TOEPASSING ALS IN 3D DE ONDERLINGE ORIENTATIE VAN DE TOESTANDEN NIET VAN BELANG IS</t>
  </si>
  <si>
    <t>1) VOOR TOESTANDEN DIE GELIJKGERICHT EN/OF TEGENGESTELDGERICHT ZIJN, EN DUS IN HETZELFDE VLAK LIGGEN</t>
  </si>
  <si>
    <t>2) ALS EEN AANTAL TOESTANDEN LOODRECHT OP ELKAAR STAAT EN DEZE DUS ORTHOGONAAL ZIJN</t>
  </si>
  <si>
    <t xml:space="preserve">ALS ONDERLINGE ORIENTATIE NIET VAN BELANG </t>
  </si>
  <si>
    <t>ALS DE ONDERLINGE ORIENTATIE VAN DE TOESTANDEN WEL VAN BELANG IS MOET DAAR REKENING MEE WORDEN GEHOUDEN</t>
  </si>
  <si>
    <t xml:space="preserve">PERSOONLIJK DURF IK ZELFS TE BEWEREN DAT DE ALGEMENE GELDIGHEID VAN HET HILBERT AXIOMA HIERMEE REEDS VOLDOENDE IS GEFALSIFICEERD </t>
  </si>
  <si>
    <t>ALS DE ONDERLINGE ORIENTATIE INDERDAAD WEL VAN BELANG IS MOET DAAR BIJ DE LINEAIRE SUPERPOSITIE REKENENING MEE WORDEN GEHOUDEN</t>
  </si>
  <si>
    <t>BOVENDIEN; ALS HET TEKEN WEL VAN BELANG IS, WAAROM ZOU DE ORIENTATIE DIT DAN NIET ZIJN</t>
  </si>
  <si>
    <t>HIERBOVEN WERD EEN KANS VAN 0,08 VERKREGEN MET COS EN SINUS T.O.V. HET MIDDEN VAN DE PUT EN POSITIEVE TEKENS</t>
  </si>
  <si>
    <t>OMDAT HET FEITELIJK OM ENERGIE GAAT ZOU JE VERWACHTEN DAT DE ORIENTATIE NIET VAN BELANG IS</t>
  </si>
  <si>
    <t>MAAR ALS EEN DEELTJE IN VERSCHILLENDE RICHTINGEN KAN BEWEGEN MOET DE ORIENTATIE WEL VAN BELANG ZIJN</t>
  </si>
  <si>
    <t>HIERBIJ GAAT DE STELLING VAN PYTHAGORAS EEN ROL SPELEN</t>
  </si>
  <si>
    <t>DIT ZOU DAN MOETEN BETEKENEN DAT DE VERSCHILLENDE TOESTANDEN TEGELIJKERTIJD NAAST ELKAAR KUNNEN BESTAAN</t>
  </si>
  <si>
    <t>BIJ TOENEMENDE ENERGIE ONTSTAAT DAN STEEDS EEN NIEUWE TOESTAND WAARBIJ DE OORSPRONKELIJKE BEHOUDEN BLIJFT</t>
  </si>
  <si>
    <r>
      <t>DE OVERSTAP EN HET BEHOUD VAN TOESTANDEN IS NADER TOEGELICHT IN WERKBLAD OVERSTAP IN DE FILE TRILLING, GOLF, SCHR</t>
    </r>
    <r>
      <rPr>
        <b/>
        <sz val="12"/>
        <color rgb="FFC00000"/>
        <rFont val="Calibri"/>
        <family val="2"/>
      </rPr>
      <t>Ö</t>
    </r>
    <r>
      <rPr>
        <b/>
        <sz val="12"/>
        <color rgb="FFC00000"/>
        <rFont val="Calibri"/>
        <family val="2"/>
        <scheme val="minor"/>
      </rPr>
      <t>DINGER EN PUT</t>
    </r>
  </si>
  <si>
    <t>DIT MAAKT DAT VOOR DE KANSFUNCTIE FEITELIJK GEEN ONAFHANKELIJKE BASIS NODIG IS EN DE KEUZE VAN DE WEEGFACTOREN HET ONDERHAVIG SYSTEEM DEFINEERT</t>
  </si>
  <si>
    <r>
      <t xml:space="preserve">EEN VERSCHIL IN TEKEN KAN OOK WORDEN UITGEDRUKT IN EEN FASEVERSCHIL GELIJK AAN </t>
    </r>
    <r>
      <rPr>
        <b/>
        <u/>
        <sz val="11"/>
        <color theme="1"/>
        <rFont val="Calibri"/>
        <family val="2"/>
        <scheme val="minor"/>
      </rPr>
      <t>+</t>
    </r>
    <r>
      <rPr>
        <b/>
        <sz val="11"/>
        <color theme="1"/>
        <rFont val="Calibri"/>
        <family val="2"/>
        <scheme val="minor"/>
      </rPr>
      <t xml:space="preserve"> </t>
    </r>
    <r>
      <rPr>
        <b/>
        <sz val="11"/>
        <color theme="1"/>
        <rFont val="Calibri"/>
        <family val="2"/>
      </rPr>
      <t>π</t>
    </r>
  </si>
  <si>
    <t>DE BETEKENIS EN WERKING VAN LINEAIRE SUPERPOSITIE EN VERSTRENGELING WORDT HIERMEE IETS DUIDELIJKER EN BEGRIJPELIJKER</t>
  </si>
  <si>
    <t>OMDAT ZE GEZAMENLIJK IN SUPERPOSITIE INTERACTIE AANGAAN MET HET ENKELE DEELTJE ZIJN DEZE TOESTANDEN DAN VERSTRENGELD MET ELKAAR</t>
  </si>
  <si>
    <t>WAAROM ZOU VOOR DE FYSISCHE VERSTRENGELING ZELFS OOK NIET EEN NIET SYMMETRISCHE MATRIX MOGELIJK KUNNEN ZIJN</t>
  </si>
  <si>
    <t>ONDERLINGE ORIENTATIE TOESTANDEN WEL VAN BELANG?</t>
  </si>
  <si>
    <r>
      <t>E</t>
    </r>
    <r>
      <rPr>
        <b/>
        <vertAlign val="subscript"/>
        <sz val="11"/>
        <color theme="1"/>
        <rFont val="Calibri"/>
        <family val="2"/>
      </rPr>
      <t>SUPERPOSITIE</t>
    </r>
    <r>
      <rPr>
        <b/>
        <sz val="11"/>
        <color theme="1"/>
        <rFont val="Calibri"/>
        <family val="2"/>
      </rPr>
      <t xml:space="preserve"> = (1 + 2</t>
    </r>
    <r>
      <rPr>
        <b/>
        <vertAlign val="superscript"/>
        <sz val="11"/>
        <color theme="1"/>
        <rFont val="Calibri"/>
        <family val="2"/>
      </rPr>
      <t>2</t>
    </r>
    <r>
      <rPr>
        <b/>
        <sz val="11"/>
        <color theme="1"/>
        <rFont val="Calibri"/>
        <family val="2"/>
      </rPr>
      <t xml:space="preserve"> + 3</t>
    </r>
    <r>
      <rPr>
        <b/>
        <vertAlign val="superscript"/>
        <sz val="11"/>
        <color theme="1"/>
        <rFont val="Calibri"/>
        <family val="2"/>
      </rPr>
      <t>2</t>
    </r>
    <r>
      <rPr>
        <b/>
        <sz val="11"/>
        <color theme="1"/>
        <rFont val="Calibri"/>
        <family val="2"/>
      </rPr>
      <t xml:space="preserve"> + … + n</t>
    </r>
    <r>
      <rPr>
        <b/>
        <vertAlign val="superscript"/>
        <sz val="11"/>
        <color theme="1"/>
        <rFont val="Calibri"/>
        <family val="2"/>
      </rPr>
      <t>2</t>
    </r>
    <r>
      <rPr>
        <b/>
        <sz val="11"/>
        <color theme="1"/>
        <rFont val="Calibri"/>
        <family val="2"/>
      </rPr>
      <t>) E</t>
    </r>
    <r>
      <rPr>
        <b/>
        <vertAlign val="subscript"/>
        <sz val="11"/>
        <color theme="1"/>
        <rFont val="Calibri"/>
        <family val="2"/>
      </rPr>
      <t>1</t>
    </r>
  </si>
  <si>
    <r>
      <t>VOOR HET KWADRAAT GELDT Ψs</t>
    </r>
    <r>
      <rPr>
        <b/>
        <vertAlign val="superscript"/>
        <sz val="11"/>
        <color theme="1"/>
        <rFont val="Calibri"/>
        <family val="2"/>
      </rPr>
      <t>2</t>
    </r>
    <r>
      <rPr>
        <b/>
        <sz val="11"/>
        <color theme="1"/>
        <rFont val="Calibri"/>
        <family val="2"/>
      </rPr>
      <t xml:space="preserve"> = {COS</t>
    </r>
    <r>
      <rPr>
        <b/>
        <vertAlign val="superscript"/>
        <sz val="11"/>
        <color theme="1"/>
        <rFont val="Calibri"/>
        <family val="2"/>
      </rPr>
      <t>2</t>
    </r>
    <r>
      <rPr>
        <b/>
        <sz val="11"/>
        <color theme="1"/>
        <rFont val="Calibri"/>
        <family val="2"/>
      </rPr>
      <t xml:space="preserve"> θ + COS</t>
    </r>
    <r>
      <rPr>
        <b/>
        <vertAlign val="superscript"/>
        <sz val="11"/>
        <color theme="1"/>
        <rFont val="Calibri"/>
        <family val="2"/>
      </rPr>
      <t>2</t>
    </r>
    <r>
      <rPr>
        <b/>
        <sz val="11"/>
        <color theme="1"/>
        <rFont val="Calibri"/>
        <family val="2"/>
      </rPr>
      <t>θ + SIN</t>
    </r>
    <r>
      <rPr>
        <b/>
        <vertAlign val="superscript"/>
        <sz val="11"/>
        <color theme="1"/>
        <rFont val="Calibri"/>
        <family val="2"/>
      </rPr>
      <t>2</t>
    </r>
    <r>
      <rPr>
        <b/>
        <sz val="11"/>
        <color theme="1"/>
        <rFont val="Calibri"/>
        <family val="2"/>
      </rPr>
      <t xml:space="preserve"> 2θ + SIN</t>
    </r>
    <r>
      <rPr>
        <b/>
        <vertAlign val="superscript"/>
        <sz val="11"/>
        <color theme="1"/>
        <rFont val="Calibri"/>
        <family val="2"/>
      </rPr>
      <t>2</t>
    </r>
    <r>
      <rPr>
        <b/>
        <sz val="11"/>
        <color theme="1"/>
        <rFont val="Calibri"/>
        <family val="2"/>
      </rPr>
      <t xml:space="preserve"> 2θ + 2*(-CO2 θ COS θ - SIN 2θ SIN 2θ ) }/4= 0 </t>
    </r>
  </si>
  <si>
    <t>MOGELIJK DAT DE VERSTRENGELING IETS TE MAKEN HEEFT MET DE VERANDERLIJKE OMKERING IN FASE AAN DE WANDEN VAN EEN PUT</t>
  </si>
  <si>
    <t>EN DIT ZOU DAN EEN NIET CONVERGERENDE KWADRATEN REEKS ZIJN VAN n &gt; 1</t>
  </si>
  <si>
    <t>DEZE LINEAIRE RELATIE IS VERGELEKEN MET DE RELATIE VAN PLANCK</t>
  </si>
  <si>
    <r>
      <t>DE TOTALE ENERGIE BIJ TOESTAND n WERD DAARBIJ GESCHREVEN ALS E</t>
    </r>
    <r>
      <rPr>
        <b/>
        <vertAlign val="subscript"/>
        <sz val="11"/>
        <color theme="1"/>
        <rFont val="Calibri"/>
        <family val="2"/>
      </rPr>
      <t>n</t>
    </r>
    <r>
      <rPr>
        <b/>
        <sz val="11"/>
        <color theme="1"/>
        <rFont val="Calibri"/>
        <family val="2"/>
      </rPr>
      <t xml:space="preserve"> = n</t>
    </r>
    <r>
      <rPr>
        <b/>
        <vertAlign val="superscript"/>
        <sz val="11"/>
        <color theme="1"/>
        <rFont val="Calibri"/>
        <family val="2"/>
      </rPr>
      <t>2</t>
    </r>
    <r>
      <rPr>
        <b/>
        <sz val="11"/>
        <color theme="1"/>
        <rFont val="Calibri"/>
        <family val="2"/>
      </rPr>
      <t xml:space="preserve"> E</t>
    </r>
    <r>
      <rPr>
        <b/>
        <vertAlign val="subscript"/>
        <sz val="11"/>
        <color theme="1"/>
        <rFont val="Calibri"/>
        <family val="2"/>
      </rPr>
      <t>1</t>
    </r>
  </si>
  <si>
    <r>
      <t>DE ENERGIE PER BUIK IS DAN E</t>
    </r>
    <r>
      <rPr>
        <b/>
        <vertAlign val="subscript"/>
        <sz val="11"/>
        <color theme="1"/>
        <rFont val="Calibri"/>
        <family val="2"/>
      </rPr>
      <t>nb</t>
    </r>
    <r>
      <rPr>
        <b/>
        <sz val="11"/>
        <color theme="1"/>
        <rFont val="Calibri"/>
        <family val="2"/>
      </rPr>
      <t xml:space="preserve"> = n E</t>
    </r>
    <r>
      <rPr>
        <b/>
        <vertAlign val="subscript"/>
        <sz val="11"/>
        <color theme="1"/>
        <rFont val="Calibri"/>
        <family val="2"/>
      </rPr>
      <t>1</t>
    </r>
  </si>
  <si>
    <r>
      <t>VOOR DE AFGELEIDE VAN En GELDT dE</t>
    </r>
    <r>
      <rPr>
        <b/>
        <vertAlign val="subscript"/>
        <sz val="11"/>
        <color theme="1"/>
        <rFont val="Calibri"/>
        <family val="2"/>
      </rPr>
      <t>n</t>
    </r>
    <r>
      <rPr>
        <b/>
        <sz val="11"/>
        <color theme="1"/>
        <rFont val="Calibri"/>
        <family val="2"/>
      </rPr>
      <t>/dn = 2n E</t>
    </r>
    <r>
      <rPr>
        <b/>
        <vertAlign val="subscript"/>
        <sz val="11"/>
        <color theme="1"/>
        <rFont val="Calibri"/>
        <family val="2"/>
      </rPr>
      <t>1</t>
    </r>
    <r>
      <rPr>
        <b/>
        <sz val="11"/>
        <color theme="1"/>
        <rFont val="Calibri"/>
        <family val="2"/>
      </rPr>
      <t xml:space="preserve"> </t>
    </r>
  </si>
  <si>
    <r>
      <t>DE ENERGIE PER BUIK KAN DUS OOK WORDEN GESCHREVEN ALS E</t>
    </r>
    <r>
      <rPr>
        <b/>
        <vertAlign val="subscript"/>
        <sz val="11"/>
        <color theme="1"/>
        <rFont val="Calibri"/>
        <family val="2"/>
      </rPr>
      <t>nb</t>
    </r>
    <r>
      <rPr>
        <b/>
        <sz val="11"/>
        <color theme="1"/>
        <rFont val="Calibri"/>
        <family val="2"/>
      </rPr>
      <t xml:space="preserve"> = 0,5 * dE</t>
    </r>
    <r>
      <rPr>
        <b/>
        <vertAlign val="subscript"/>
        <sz val="11"/>
        <color theme="1"/>
        <rFont val="Calibri"/>
        <family val="2"/>
      </rPr>
      <t>n</t>
    </r>
    <r>
      <rPr>
        <b/>
        <sz val="11"/>
        <color theme="1"/>
        <rFont val="Calibri"/>
        <family val="2"/>
      </rPr>
      <t>/dn = n E</t>
    </r>
    <r>
      <rPr>
        <b/>
        <vertAlign val="subscript"/>
        <sz val="11"/>
        <color theme="1"/>
        <rFont val="Calibri"/>
        <family val="2"/>
      </rPr>
      <t>1</t>
    </r>
  </si>
  <si>
    <t>IN DE EERSTE BENADERING IS UITGEGAAN VAN EEN OVERGANG TUSSEN TWEE AFZONDERLIJKE OPEENVOLGENDE OVERGANGEN</t>
  </si>
  <si>
    <r>
      <t>DE GEMIDDELDE AFGELEIDE IS {dE</t>
    </r>
    <r>
      <rPr>
        <b/>
        <vertAlign val="subscript"/>
        <sz val="11"/>
        <color theme="1"/>
        <rFont val="Calibri"/>
        <family val="2"/>
      </rPr>
      <t>n</t>
    </r>
    <r>
      <rPr>
        <b/>
        <sz val="11"/>
        <color theme="1"/>
        <rFont val="Calibri"/>
        <family val="2"/>
      </rPr>
      <t>/dn }/3 = 2n E</t>
    </r>
    <r>
      <rPr>
        <b/>
        <vertAlign val="subscript"/>
        <sz val="11"/>
        <color theme="1"/>
        <rFont val="Calibri"/>
        <family val="2"/>
      </rPr>
      <t>1</t>
    </r>
    <r>
      <rPr>
        <b/>
        <sz val="11"/>
        <color theme="1"/>
        <rFont val="Calibri"/>
        <family val="2"/>
      </rPr>
      <t xml:space="preserve"> EN DE HELFT HIERVAN IS WEER n E</t>
    </r>
    <r>
      <rPr>
        <b/>
        <vertAlign val="subscript"/>
        <sz val="11"/>
        <color theme="1"/>
        <rFont val="Calibri"/>
        <family val="2"/>
      </rPr>
      <t>1</t>
    </r>
  </si>
  <si>
    <t>HET ZELFDE RESULTAAT WORDT VERKREGEN ALS DE DRIE TOESTANDEN SYMMETRISCH OPEENVOLGEND ZIJN</t>
  </si>
  <si>
    <t>BIJ VOLDOENDE GROTE n KAN DE CONSTANTE WORDEN VERWAARLOOST</t>
  </si>
  <si>
    <r>
      <t>VOOR DE HELFT VAN DE GEMIDDELDE AFGELEIDE GELDT DAN {0,5*dE</t>
    </r>
    <r>
      <rPr>
        <b/>
        <vertAlign val="subscript"/>
        <sz val="11"/>
        <color theme="1"/>
        <rFont val="Calibri"/>
        <family val="2"/>
      </rPr>
      <t>n</t>
    </r>
    <r>
      <rPr>
        <b/>
        <sz val="11"/>
        <color theme="1"/>
        <rFont val="Calibri"/>
        <family val="2"/>
      </rPr>
      <t>/dn}/3 = (n - 1/6) E</t>
    </r>
    <r>
      <rPr>
        <b/>
        <vertAlign val="subscript"/>
        <sz val="11"/>
        <color theme="1"/>
        <rFont val="Calibri"/>
        <family val="2"/>
      </rPr>
      <t>1</t>
    </r>
  </si>
  <si>
    <t>ENERGIE BIJ VERSTRENGELING MEERDERE TOESTANDEN</t>
  </si>
  <si>
    <t>DIT MOET WAARSCHIJNLIJK WEL BEPERKT BLIJVEN TOT EEN KLEIN AANTAL OPEENVOLGENDE TOESTANDEN</t>
  </si>
  <si>
    <t xml:space="preserve">VOOR DE SOM VAN DE ENERGIEËN BEHORENDE BIJ n VAN DE EERSTE OPEENVOLGENDE AFZONDERLIJKE TOESTANDEN KAN NAMELIJK WORDEN GESCHREVEN </t>
  </si>
  <si>
    <t>DIT ZOU KUNNEN BETEKENEN DAT LINEAIRE SUPERPOSITIE ALLEEN OP GAAT VOOR EEN BEPERKT AANTAL DICHT BIJ ELKAAR GELEGEN TOESTANDEN</t>
  </si>
  <si>
    <t xml:space="preserve">VOOR EEN AANTAL DICHT BIJ ELKAAR GELEGEN TOESTANDEN DIE VERSTRENGELT ZIJN GELDT DAN EEN SOORTGELIJKE LINEAIRE STAP IN ENERGIEOVERGANG </t>
  </si>
  <si>
    <t>EN DAT DIT HET MECHANISME IS VOOR DE OVERGANG TUSSEN NABIJ GELEGEN TOESTANDEN DEZE TOESTANDEN BIJ DISCREET VERANDERENDE ENERGIE</t>
  </si>
  <si>
    <t>WE VOEGEN HIER NU HET VOLGENDE AAN TOE</t>
  </si>
  <si>
    <t>WE VERONDERSTELLEN NU LINEAIRE SUPERPOSITIE EN VERSTRENGELING TUSSEN DRIE OPEENVOLGENDE TOESTANDEN</t>
  </si>
  <si>
    <r>
      <t>DE TOTALE ENERGIE IS DAN En = { (n-1)</t>
    </r>
    <r>
      <rPr>
        <b/>
        <vertAlign val="superscript"/>
        <sz val="11"/>
        <color theme="1"/>
        <rFont val="Calibri"/>
        <family val="2"/>
      </rPr>
      <t>2</t>
    </r>
    <r>
      <rPr>
        <b/>
        <sz val="11"/>
        <color theme="1"/>
        <rFont val="Calibri"/>
        <family val="2"/>
      </rPr>
      <t xml:space="preserve"> + n</t>
    </r>
    <r>
      <rPr>
        <b/>
        <vertAlign val="superscript"/>
        <sz val="11"/>
        <color theme="1"/>
        <rFont val="Calibri"/>
        <family val="2"/>
      </rPr>
      <t xml:space="preserve">2 </t>
    </r>
    <r>
      <rPr>
        <b/>
        <sz val="11"/>
        <color theme="1"/>
        <rFont val="Calibri"/>
        <family val="2"/>
      </rPr>
      <t>+ (n+1)</t>
    </r>
    <r>
      <rPr>
        <b/>
        <vertAlign val="superscript"/>
        <sz val="11"/>
        <color theme="1"/>
        <rFont val="Calibri"/>
        <family val="2"/>
      </rPr>
      <t>2</t>
    </r>
    <r>
      <rPr>
        <b/>
        <sz val="11"/>
        <color theme="1"/>
        <rFont val="Calibri"/>
        <family val="2"/>
      </rPr>
      <t xml:space="preserve"> } E</t>
    </r>
    <r>
      <rPr>
        <b/>
        <vertAlign val="subscript"/>
        <sz val="11"/>
        <color theme="1"/>
        <rFont val="Calibri"/>
        <family val="2"/>
      </rPr>
      <t>1</t>
    </r>
  </si>
  <si>
    <r>
      <t>ALS DE TOESTANDEN NIET SYMMETRISCH OPEENVOLGEND ZIJN GELDT BIJVOORBEELD E</t>
    </r>
    <r>
      <rPr>
        <b/>
        <vertAlign val="subscript"/>
        <sz val="11"/>
        <color theme="1"/>
        <rFont val="Calibri"/>
        <family val="2"/>
      </rPr>
      <t>n</t>
    </r>
    <r>
      <rPr>
        <b/>
        <sz val="11"/>
        <color theme="1"/>
        <rFont val="Calibri"/>
        <family val="2"/>
      </rPr>
      <t xml:space="preserve"> = { (n-2)</t>
    </r>
    <r>
      <rPr>
        <b/>
        <vertAlign val="superscript"/>
        <sz val="11"/>
        <color theme="1"/>
        <rFont val="Calibri"/>
        <family val="2"/>
      </rPr>
      <t>2</t>
    </r>
    <r>
      <rPr>
        <b/>
        <sz val="11"/>
        <color theme="1"/>
        <rFont val="Calibri"/>
        <family val="2"/>
      </rPr>
      <t xml:space="preserve"> + n</t>
    </r>
    <r>
      <rPr>
        <b/>
        <vertAlign val="superscript"/>
        <sz val="11"/>
        <color theme="1"/>
        <rFont val="Calibri"/>
        <family val="2"/>
      </rPr>
      <t>2</t>
    </r>
    <r>
      <rPr>
        <b/>
        <sz val="11"/>
        <color theme="1"/>
        <rFont val="Calibri"/>
        <family val="2"/>
      </rPr>
      <t xml:space="preserve"> + (n+1)</t>
    </r>
    <r>
      <rPr>
        <b/>
        <vertAlign val="superscript"/>
        <sz val="11"/>
        <color theme="1"/>
        <rFont val="Calibri"/>
        <family val="2"/>
      </rPr>
      <t>2</t>
    </r>
    <r>
      <rPr>
        <b/>
        <sz val="11"/>
        <color theme="1"/>
        <rFont val="Calibri"/>
        <family val="2"/>
      </rPr>
      <t xml:space="preserve"> } E</t>
    </r>
    <r>
      <rPr>
        <b/>
        <vertAlign val="subscript"/>
        <sz val="11"/>
        <color theme="1"/>
        <rFont val="Calibri"/>
        <family val="2"/>
      </rPr>
      <t>1</t>
    </r>
  </si>
  <si>
    <t>VERDER IS IN DE FILE TRILLING, GOLF, SCHRÖDINGER &amp; PUT INGEGAAN OP DE OVERGANG TUSSEN TOESTANDEN</t>
  </si>
  <si>
    <t>DIT ZOU KUNNEN BETEKENEN DAT DE ENERGIE VERANDERING PLAATS VINDT ALS EEN ENKELE BUIK IN EEN VAN DE DRIE TOESTANDEN</t>
  </si>
  <si>
    <t>INWENDIG GOLFPAKKETJE</t>
  </si>
  <si>
    <t>BIJ TWEE TOESTANDEN DIE DICHT BIJ ELKAAR LIGGEN KAN GEWERKT WORDEN ALS BIJ DE SUPERPOSITIE IN DE EMG &amp; PHOTONS MADE SIMPLE</t>
  </si>
  <si>
    <t>DAARBIJ ONSTAAT EEN OMHULLENDE VORM MET Δk = n EN EEN INWENDIGE GOLF MET k = p</t>
  </si>
  <si>
    <t>DAN ZOU TOESTAND n WORDEN VEROORZAAKT DOOR HET VERSCHIL IN k FACTOR TUSSEN DE TWEE TOESTANDEN</t>
  </si>
  <si>
    <t>HET INWENDIGE GOLFPAKKETJES ZOU DAN EEN VERKLARING KUNNEN ZIJN VOOR DE PLAATS VAN HET DEELTJE BINNEN DE OMHULLENDE</t>
  </si>
  <si>
    <r>
      <t>HET GEMIDDELDE ENERGIE NIVEAU WORDT DAN ECHTER BEPAALD DOOR (p</t>
    </r>
    <r>
      <rPr>
        <b/>
        <vertAlign val="superscript"/>
        <sz val="11"/>
        <color theme="1"/>
        <rFont val="Calibri"/>
        <family val="2"/>
      </rPr>
      <t>2</t>
    </r>
    <r>
      <rPr>
        <b/>
        <sz val="11"/>
        <color theme="1"/>
        <rFont val="Calibri"/>
        <family val="2"/>
      </rPr>
      <t xml:space="preserve"> + n</t>
    </r>
    <r>
      <rPr>
        <b/>
        <vertAlign val="superscript"/>
        <sz val="11"/>
        <color theme="1"/>
        <rFont val="Calibri"/>
        <family val="2"/>
      </rPr>
      <t>2</t>
    </r>
    <r>
      <rPr>
        <b/>
        <sz val="11"/>
        <color theme="1"/>
        <rFont val="Calibri"/>
        <family val="2"/>
      </rPr>
      <t>) EN NIET DOOR n</t>
    </r>
    <r>
      <rPr>
        <b/>
        <vertAlign val="superscript"/>
        <sz val="11"/>
        <color theme="1"/>
        <rFont val="Calibri"/>
        <family val="2"/>
      </rPr>
      <t>2</t>
    </r>
  </si>
  <si>
    <t>HYPOTHETISCHE BESCHOUWING DOOR MRM</t>
  </si>
  <si>
    <r>
      <t>WE VERONDERSTELLEN NU EEN SUPERPOSITIE MET k</t>
    </r>
    <r>
      <rPr>
        <b/>
        <vertAlign val="subscript"/>
        <sz val="11"/>
        <color theme="1"/>
        <rFont val="Calibri"/>
        <family val="2"/>
        <scheme val="minor"/>
      </rPr>
      <t>1</t>
    </r>
    <r>
      <rPr>
        <b/>
        <sz val="11"/>
        <color theme="1"/>
        <rFont val="Calibri"/>
        <family val="2"/>
        <scheme val="minor"/>
      </rPr>
      <t xml:space="preserve"> = (p-n) EN k</t>
    </r>
    <r>
      <rPr>
        <b/>
        <vertAlign val="subscript"/>
        <sz val="11"/>
        <color theme="1"/>
        <rFont val="Calibri"/>
        <family val="2"/>
        <scheme val="minor"/>
      </rPr>
      <t>2</t>
    </r>
    <r>
      <rPr>
        <b/>
        <sz val="11"/>
        <color theme="1"/>
        <rFont val="Calibri"/>
        <family val="2"/>
        <scheme val="minor"/>
      </rPr>
      <t xml:space="preserve"> = (p+n)</t>
    </r>
  </si>
  <si>
    <t>GEDRAG VAN RESTERENDE ENERGIE</t>
  </si>
  <si>
    <t>DE VRAAG IS WAT DEZE RESTERENDE ENERGIE PRECIES GAAT DOEN</t>
  </si>
  <si>
    <t>EEN MOGELIJKHEID IS DAT DE FREQUENTIE GEHANDHAAFT BLIJFT MET EEN RELATIEF IETS LAGERE ENERGIE NIVEAU MET RATIO (1-1/n)</t>
  </si>
  <si>
    <t>EEN ANDERE MOGELIJKHEID IS DAT DE RESTERENDE ENERGIE ZICH OPSPLITST IN TWEE OF MEER ANDERE TOESTANDEN MET ELK EEN LAGER ENERGIENIVEAU</t>
  </si>
  <si>
    <t>VOORBEELDEN</t>
  </si>
  <si>
    <t>En/E1</t>
  </si>
  <si>
    <t>Enb/E1</t>
  </si>
  <si>
    <t>EnREST</t>
  </si>
  <si>
    <t>ENERGIE SUPERPOSITIE/E1</t>
  </si>
  <si>
    <t xml:space="preserve"> = VERSTRENGELING ENERGIEËN</t>
  </si>
  <si>
    <t>n = 5</t>
  </si>
  <si>
    <t xml:space="preserve">BEGIN TOESTAND </t>
  </si>
  <si>
    <t>SOM =</t>
  </si>
  <si>
    <t>VERSCHIL</t>
  </si>
  <si>
    <t>n = 6</t>
  </si>
  <si>
    <t xml:space="preserve">             n = 7</t>
  </si>
  <si>
    <r>
      <t>4</t>
    </r>
    <r>
      <rPr>
        <b/>
        <vertAlign val="superscript"/>
        <sz val="11"/>
        <color theme="1"/>
        <rFont val="Calibri"/>
        <family val="2"/>
        <scheme val="minor"/>
      </rPr>
      <t>2</t>
    </r>
  </si>
  <si>
    <r>
      <t>5</t>
    </r>
    <r>
      <rPr>
        <b/>
        <vertAlign val="superscript"/>
        <sz val="11"/>
        <color theme="1"/>
        <rFont val="Calibri"/>
        <family val="2"/>
        <scheme val="minor"/>
      </rPr>
      <t>2</t>
    </r>
  </si>
  <si>
    <r>
      <t>6</t>
    </r>
    <r>
      <rPr>
        <b/>
        <vertAlign val="superscript"/>
        <sz val="11"/>
        <color theme="1"/>
        <rFont val="Calibri"/>
        <family val="2"/>
        <scheme val="minor"/>
      </rPr>
      <t>2</t>
    </r>
  </si>
  <si>
    <r>
      <t>2</t>
    </r>
    <r>
      <rPr>
        <b/>
        <vertAlign val="superscript"/>
        <sz val="11"/>
        <color theme="1"/>
        <rFont val="Calibri"/>
        <family val="2"/>
        <scheme val="minor"/>
      </rPr>
      <t>2</t>
    </r>
  </si>
  <si>
    <r>
      <t>3</t>
    </r>
    <r>
      <rPr>
        <b/>
        <vertAlign val="superscript"/>
        <sz val="11"/>
        <color theme="1"/>
        <rFont val="Calibri"/>
        <family val="2"/>
        <scheme val="minor"/>
      </rPr>
      <t>2</t>
    </r>
  </si>
  <si>
    <r>
      <t>1</t>
    </r>
    <r>
      <rPr>
        <b/>
        <vertAlign val="superscript"/>
        <sz val="11"/>
        <color theme="1"/>
        <rFont val="Calibri"/>
        <family val="2"/>
        <scheme val="minor"/>
      </rPr>
      <t>2</t>
    </r>
  </si>
  <si>
    <t>HET KAN OOK NOG ZIJN DAT DE VRIJKOMENDE ENERGIE AFKOMSTIG IS UIT MEERDERE TOESTANDEN</t>
  </si>
  <si>
    <t>n = 7 + n = 2</t>
  </si>
  <si>
    <t>49 + 4</t>
  </si>
  <si>
    <t>41 + 4</t>
  </si>
  <si>
    <t>ENERGIE UIT EEN ENKELE TOESTAND</t>
  </si>
  <si>
    <t>UIT TWEE TOESTANDEN</t>
  </si>
  <si>
    <t>NIET BIJ ALLE n IS ER EEN PRECIES PASSENDE SOM EN HET KAN ZIJN DAT ER KLEINE AFWIJKINGEN OPTREDEN</t>
  </si>
  <si>
    <t>HET KAN OOK ZIJN DAT ER ALLEEN ENERGIE VRIJKOMT ALS ER EEN PASSENDE SOM BESTAAT</t>
  </si>
  <si>
    <t xml:space="preserve">DIT ZOU KUNNEN BETEKENEN DAT </t>
  </si>
  <si>
    <t>HYPOTHETISCHE BESCHOUWING MRM</t>
  </si>
  <si>
    <t>2) DAT ER SPRAKE IS VAN EEN VERDERE VOORWAARDE DAT DE WEEGFACTOREN AFHANKELIJK ZIJN VAN HET ENERGIENIVEAU</t>
  </si>
  <si>
    <t>5) DAT DE WEEGFACTOREN MOGEELIJK AFHANKELIJK ZIJN VAN HET ENERGIENIVEAU</t>
  </si>
  <si>
    <t xml:space="preserve">6) DAT OP QUANTUM SCHAAL VERSTRENGELING TUSSEN VERSCHILLENDE TOESTANDEN OPTREEDT IS OP ZICH NOG GEEN BEWIJS </t>
  </si>
  <si>
    <t>7) FEIT IS DAT DE DE ONDERLIGGENDE FYSISCHE PROCESSEN NOG STEEDS NIET ECHT BEGREPEN WORDEN</t>
  </si>
  <si>
    <t>8) HET THEORETISCH MODEL SOWIESO NOG STEEDS ONDERWERP IS VAN HEFTIG DEBATE TUSSEN DE EXPERTS</t>
  </si>
  <si>
    <t>9) DE TRADITIONELE SCHRIJFWIJZE IN DE LINEAIRE ALGEBRA IS VEEL EENVOUDIGER, DUIDELIJKER EN BEGRIJPELIJKER DAN MET DE DIRAC NOTATIE</t>
  </si>
  <si>
    <t>10) MRM NOG LANG NIET OVERTUIGD IS VAN DE VELE GEMAAKTE VERONDERSTELLINGEN EN ALGEMENE GELDIGHEID, NOCH VAN DE FYSISCHE INTERPRETATIES</t>
  </si>
  <si>
    <t xml:space="preserve">11) ER DUIDELIJK EN ONOMSTOTELIJK BEWIJS GELEVERD MOET WORDEN VOOR DE BINNEN DE QUANTUM MECHANICA GEPONEERDE CLAIMS </t>
  </si>
  <si>
    <t xml:space="preserve">1) ER VERSTRENGELING OPTREED TUSSEN DISCRETE DICHT BIJ ELKAAR GELEGEN ENERGIETOESTANDEN </t>
  </si>
  <si>
    <t>ENIGE BESCHEIDENHEID EN GROTE TERUGHOUDENDHEID ZIJN ZEKER GEBODEN, NIET ALLEEN DOOR MIJ</t>
  </si>
  <si>
    <t>IN WERKBLAD SUPERPOSITIE WORDT DAAR NOG NADER OP INGEGAAN</t>
  </si>
  <si>
    <t>VEEL VAN HUN BROUWSELS ZIEN ER NIET UIT, ZIJN NIET LEKKER OF ZELFS NIET TE ETEN NOCH TE VERTEREN</t>
  </si>
  <si>
    <r>
      <t>NA HET WEGVALLEN VAN EEN ENKELE BUIK RESTEREN ER (n-1) BUIKEN MET EEN ENERGIE GELIJK AAN (n</t>
    </r>
    <r>
      <rPr>
        <b/>
        <vertAlign val="superscript"/>
        <sz val="11"/>
        <color theme="1"/>
        <rFont val="Calibri"/>
        <family val="2"/>
      </rPr>
      <t>2</t>
    </r>
    <r>
      <rPr>
        <b/>
        <sz val="11"/>
        <color theme="1"/>
        <rFont val="Calibri"/>
        <family val="2"/>
      </rPr>
      <t xml:space="preserve"> - 1)*E1 = n*(n-1)*E1 </t>
    </r>
  </si>
  <si>
    <t xml:space="preserve">VEEL IN DE NATUUR KAN MET EEN EENVOUDIGE COMPLEXE FUNCTIES BESCHREVEN WORDEN </t>
  </si>
  <si>
    <t>MOGELIJK SPELEN OOK KLEINE VARIATIES IN AMPLITUDE EN/OF LENGTE EEN ROL</t>
  </si>
  <si>
    <t>BINNEN DE ESOTERISCHE GETALLENLEER ZIJN DE EXACTE  RELATIES ONGETWIJFELD REEDS UITVOERIG ONDERZOCHT EN BEKEND</t>
  </si>
  <si>
    <t>WAAR HET OM GAAT IS DAT OOK DIT VOORBEELD SUGGEREERT DAT DE TOESTANDEN DICHT BIJ ELKAAR LIGGEN ALS HIERBOVEN VERONDERSTELT</t>
  </si>
  <si>
    <t>3) DAT DEZE ENERGIEN DEZELFDE PLAATS INNEMEN</t>
  </si>
  <si>
    <t>4) ER DAN GEEN SPRAKE IS VAN TERUGVAL IN EEN LAGERE BAAN, MAAR VAN HET DISCREET OPDELEN VAN DE ENERGIETOESTANDEN</t>
  </si>
  <si>
    <t>5) DIT CONSEQUENTIES HEEFT VOOR HET ATOOMMODEL VAN BOHR</t>
  </si>
</sst>
</file>

<file path=xl/styles.xml><?xml version="1.0" encoding="utf-8"?>
<styleSheet xmlns="http://schemas.openxmlformats.org/spreadsheetml/2006/main">
  <fonts count="37">
    <font>
      <sz val="11"/>
      <color theme="1"/>
      <name val="Calibri"/>
      <family val="2"/>
      <scheme val="minor"/>
    </font>
    <font>
      <b/>
      <sz val="11"/>
      <color theme="1"/>
      <name val="Calibri"/>
      <family val="2"/>
      <scheme val="minor"/>
    </font>
    <font>
      <u/>
      <sz val="11"/>
      <color theme="10"/>
      <name val="Calibri"/>
      <family val="2"/>
    </font>
    <font>
      <u/>
      <sz val="11"/>
      <color rgb="FFFF0000"/>
      <name val="Calibri"/>
      <family val="2"/>
    </font>
    <font>
      <b/>
      <sz val="12"/>
      <color rgb="FFFF0000"/>
      <name val="Calibri"/>
      <family val="2"/>
      <scheme val="minor"/>
    </font>
    <font>
      <b/>
      <u/>
      <sz val="11"/>
      <color theme="1"/>
      <name val="Calibri"/>
      <family val="2"/>
      <scheme val="minor"/>
    </font>
    <font>
      <b/>
      <sz val="11"/>
      <color theme="1"/>
      <name val="Calibri"/>
      <family val="2"/>
    </font>
    <font>
      <b/>
      <vertAlign val="superscript"/>
      <sz val="11"/>
      <color theme="1"/>
      <name val="Calibri"/>
      <family val="2"/>
    </font>
    <font>
      <b/>
      <sz val="11"/>
      <color rgb="FFC00000"/>
      <name val="Calibri"/>
      <family val="2"/>
      <scheme val="minor"/>
    </font>
    <font>
      <b/>
      <vertAlign val="superscript"/>
      <sz val="11"/>
      <color theme="1"/>
      <name val="Calibri"/>
      <family val="2"/>
      <scheme val="minor"/>
    </font>
    <font>
      <b/>
      <vertAlign val="subscript"/>
      <sz val="11"/>
      <color theme="1"/>
      <name val="Calibri"/>
      <family val="2"/>
      <scheme val="minor"/>
    </font>
    <font>
      <b/>
      <vertAlign val="subscript"/>
      <sz val="11"/>
      <color theme="1"/>
      <name val="Calibri"/>
      <family val="2"/>
    </font>
    <font>
      <b/>
      <sz val="11"/>
      <color theme="1"/>
      <name val="Verdana"/>
      <family val="2"/>
    </font>
    <font>
      <b/>
      <vertAlign val="superscript"/>
      <sz val="11"/>
      <color theme="1"/>
      <name val="Cambria"/>
      <family val="1"/>
    </font>
    <font>
      <b/>
      <u/>
      <sz val="11"/>
      <color theme="1"/>
      <name val="Calibri"/>
      <family val="2"/>
    </font>
    <font>
      <b/>
      <vertAlign val="subscript"/>
      <sz val="11"/>
      <color theme="1"/>
      <name val="Verdana"/>
      <family val="2"/>
    </font>
    <font>
      <b/>
      <sz val="11"/>
      <color rgb="FF7030A0"/>
      <name val="Calibri"/>
      <family val="2"/>
      <scheme val="minor"/>
    </font>
    <font>
      <b/>
      <sz val="11"/>
      <color rgb="FF7030A0"/>
      <name val="Calibri"/>
      <family val="2"/>
    </font>
    <font>
      <b/>
      <vertAlign val="superscript"/>
      <sz val="11"/>
      <color rgb="FF7030A0"/>
      <name val="Calibri"/>
      <family val="2"/>
      <scheme val="minor"/>
    </font>
    <font>
      <b/>
      <vertAlign val="superscript"/>
      <sz val="11"/>
      <color rgb="FF7030A0"/>
      <name val="Calibri"/>
      <family val="2"/>
    </font>
    <font>
      <b/>
      <sz val="14"/>
      <color rgb="FFFF0000"/>
      <name val="Calibri"/>
      <family val="2"/>
      <scheme val="minor"/>
    </font>
    <font>
      <b/>
      <sz val="11"/>
      <color rgb="FFFF0000"/>
      <name val="Calibri"/>
      <family val="2"/>
      <scheme val="minor"/>
    </font>
    <font>
      <b/>
      <vertAlign val="superscript"/>
      <sz val="11"/>
      <color theme="1"/>
      <name val="Verdana"/>
      <family val="2"/>
    </font>
    <font>
      <u/>
      <sz val="11"/>
      <color theme="4"/>
      <name val="Calibri"/>
      <family val="2"/>
    </font>
    <font>
      <b/>
      <u/>
      <sz val="11"/>
      <color rgb="FFC00000"/>
      <name val="Calibri"/>
      <family val="2"/>
      <scheme val="minor"/>
    </font>
    <font>
      <b/>
      <u/>
      <sz val="12"/>
      <color rgb="FFFF0000"/>
      <name val="Calibri"/>
      <family val="2"/>
      <scheme val="minor"/>
    </font>
    <font>
      <sz val="12"/>
      <color rgb="FFFF0000"/>
      <name val="Calibri"/>
      <family val="2"/>
      <scheme val="minor"/>
    </font>
    <font>
      <b/>
      <sz val="12"/>
      <color rgb="FFFF0000"/>
      <name val="Calibri"/>
      <family val="2"/>
    </font>
    <font>
      <sz val="11"/>
      <color theme="1"/>
      <name val="Calibri"/>
      <family val="2"/>
    </font>
    <font>
      <b/>
      <sz val="11"/>
      <color rgb="FFC00000"/>
      <name val="Calibri"/>
      <family val="2"/>
    </font>
    <font>
      <b/>
      <u/>
      <sz val="11"/>
      <color theme="4"/>
      <name val="Calibri"/>
      <family val="2"/>
    </font>
    <font>
      <sz val="11"/>
      <color rgb="FF000000"/>
      <name val="Calibri"/>
      <family val="2"/>
      <scheme val="minor"/>
    </font>
    <font>
      <b/>
      <u/>
      <sz val="11"/>
      <color rgb="FFC00000"/>
      <name val="Calibri"/>
      <family val="2"/>
    </font>
    <font>
      <b/>
      <sz val="14"/>
      <color rgb="FFC00000"/>
      <name val="Calibri"/>
      <family val="2"/>
    </font>
    <font>
      <b/>
      <u/>
      <sz val="14"/>
      <color rgb="FFC00000"/>
      <name val="Calibri"/>
      <family val="2"/>
    </font>
    <font>
      <b/>
      <sz val="12"/>
      <color rgb="FFC00000"/>
      <name val="Calibri"/>
      <family val="2"/>
      <scheme val="minor"/>
    </font>
    <font>
      <b/>
      <sz val="12"/>
      <color rgb="FFC00000"/>
      <name val="Calibri"/>
      <family val="2"/>
    </font>
  </fonts>
  <fills count="4">
    <fill>
      <patternFill patternType="none"/>
    </fill>
    <fill>
      <patternFill patternType="gray125"/>
    </fill>
    <fill>
      <patternFill patternType="solid">
        <fgColor rgb="FFFF0000"/>
        <bgColor indexed="64"/>
      </patternFill>
    </fill>
    <fill>
      <patternFill patternType="solid">
        <fgColor theme="4"/>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57">
    <xf numFmtId="0" fontId="0" fillId="0" borderId="0" xfId="0"/>
    <xf numFmtId="0" fontId="3" fillId="2" borderId="0" xfId="1" applyFont="1" applyFill="1" applyAlignment="1" applyProtection="1"/>
    <xf numFmtId="0" fontId="1" fillId="0" borderId="0" xfId="0" applyFont="1"/>
    <xf numFmtId="0" fontId="4" fillId="0" borderId="0" xfId="0" applyFont="1"/>
    <xf numFmtId="0" fontId="5" fillId="0" borderId="0" xfId="0" applyFont="1"/>
    <xf numFmtId="0" fontId="0" fillId="0" borderId="1" xfId="0" applyBorder="1"/>
    <xf numFmtId="0" fontId="1" fillId="0" borderId="0" xfId="0" applyFont="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1" fillId="0" borderId="15"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17" fontId="1" fillId="0" borderId="0" xfId="0" applyNumberFormat="1" applyFont="1" applyAlignment="1">
      <alignment horizontal="left"/>
    </xf>
    <xf numFmtId="0" fontId="6" fillId="0" borderId="0" xfId="0" applyFont="1"/>
    <xf numFmtId="0" fontId="6" fillId="0" borderId="0" xfId="0" applyFont="1" applyAlignment="1">
      <alignment horizontal="center"/>
    </xf>
    <xf numFmtId="0" fontId="1" fillId="0" borderId="0" xfId="0" applyFont="1" applyAlignment="1">
      <alignment horizontal="left"/>
    </xf>
    <xf numFmtId="0" fontId="8" fillId="0" borderId="0" xfId="0" applyFont="1" applyAlignment="1">
      <alignment horizontal="center"/>
    </xf>
    <xf numFmtId="0" fontId="8" fillId="0" borderId="0" xfId="0" applyFont="1"/>
    <xf numFmtId="0" fontId="0" fillId="0" borderId="0" xfId="0" applyAlignment="1">
      <alignment horizontal="left"/>
    </xf>
    <xf numFmtId="0" fontId="5" fillId="0" borderId="0" xfId="0" applyFont="1" applyAlignment="1">
      <alignment horizontal="left"/>
    </xf>
    <xf numFmtId="0" fontId="1" fillId="0" borderId="0" xfId="0" applyFont="1" applyAlignment="1"/>
    <xf numFmtId="0" fontId="0" fillId="0" borderId="0" xfId="0" applyAlignment="1"/>
    <xf numFmtId="0" fontId="5" fillId="0" borderId="0" xfId="0" applyFont="1" applyAlignment="1"/>
    <xf numFmtId="0" fontId="6" fillId="0" borderId="0" xfId="0" applyFont="1" applyAlignment="1"/>
    <xf numFmtId="0" fontId="1" fillId="0" borderId="0" xfId="0" quotePrefix="1" applyFont="1"/>
    <xf numFmtId="0" fontId="16" fillId="0" borderId="0" xfId="0" applyFont="1"/>
    <xf numFmtId="0" fontId="20" fillId="0" borderId="0" xfId="0" applyFont="1"/>
    <xf numFmtId="0" fontId="23" fillId="3" borderId="0" xfId="1" applyFont="1" applyFill="1" applyAlignment="1" applyProtection="1"/>
    <xf numFmtId="0" fontId="3" fillId="0" borderId="0" xfId="1" applyFont="1" applyFill="1" applyAlignment="1" applyProtection="1"/>
    <xf numFmtId="0" fontId="1" fillId="0" borderId="0" xfId="0" applyFont="1" applyFill="1"/>
    <xf numFmtId="0" fontId="0" fillId="0" borderId="0" xfId="0" applyFill="1"/>
    <xf numFmtId="0" fontId="2" fillId="0" borderId="0" xfId="1" applyAlignment="1" applyProtection="1"/>
    <xf numFmtId="0" fontId="26" fillId="0" borderId="0" xfId="0" applyFont="1"/>
    <xf numFmtId="0" fontId="28" fillId="0" borderId="0" xfId="1" applyFont="1" applyAlignment="1" applyProtection="1"/>
    <xf numFmtId="0" fontId="14" fillId="0" borderId="0" xfId="1" applyFont="1" applyAlignment="1" applyProtection="1"/>
    <xf numFmtId="0" fontId="6" fillId="0" borderId="0" xfId="1" applyFont="1" applyAlignment="1" applyProtection="1"/>
    <xf numFmtId="0" fontId="29" fillId="0" borderId="0" xfId="1" applyFont="1" applyAlignment="1" applyProtection="1"/>
    <xf numFmtId="0" fontId="30" fillId="3" borderId="0" xfId="1" applyFont="1" applyFill="1" applyAlignment="1" applyProtection="1"/>
    <xf numFmtId="0" fontId="21" fillId="0" borderId="0" xfId="0" applyFont="1"/>
    <xf numFmtId="0" fontId="31" fillId="0" borderId="0" xfId="0" applyFont="1"/>
    <xf numFmtId="0" fontId="1" fillId="0" borderId="0" xfId="0" applyFont="1" applyAlignment="1">
      <alignment horizontal="right"/>
    </xf>
    <xf numFmtId="0" fontId="3" fillId="2" borderId="0" xfId="1" applyFont="1" applyFill="1" applyAlignment="1" applyProtection="1">
      <alignment horizontal="left"/>
    </xf>
    <xf numFmtId="0" fontId="23" fillId="3" borderId="0" xfId="1" applyFont="1" applyFill="1" applyAlignment="1" applyProtection="1">
      <alignment horizontal="left"/>
    </xf>
    <xf numFmtId="0" fontId="6" fillId="0" borderId="0" xfId="0" applyFont="1" applyAlignment="1">
      <alignment horizontal="right"/>
    </xf>
    <xf numFmtId="0" fontId="33" fillId="0" borderId="0" xfId="1" applyFont="1" applyAlignment="1" applyProtection="1"/>
    <xf numFmtId="0" fontId="35" fillId="0" borderId="0" xfId="0" applyFont="1"/>
    <xf numFmtId="0" fontId="1" fillId="0" borderId="0" xfId="0" quotePrefix="1" applyFont="1" applyAlignment="1">
      <alignment horizontal="center"/>
    </xf>
  </cellXfs>
  <cellStyles count="2">
    <cellStyle name="Hyperlink" xfId="1" builtinId="8"/>
    <cellStyle name="Standaard" xfId="0" builtinId="0"/>
  </cellStyles>
  <dxfs count="0"/>
  <tableStyles count="0" defaultTableStyle="TableStyleMedium9" defaultPivotStyle="PivotStyleLight16"/>
  <colors>
    <mruColors>
      <color rgb="FFEB21D3"/>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lang val="nl-NL"/>
  <c:chart>
    <c:title/>
    <c:plotArea>
      <c:layout/>
      <c:barChart>
        <c:barDir val="col"/>
        <c:grouping val="clustered"/>
        <c:ser>
          <c:idx val="0"/>
          <c:order val="0"/>
          <c:tx>
            <c:strRef>
              <c:f>KANSBEREKENING!$D$247</c:f>
              <c:strCache>
                <c:ptCount val="1"/>
                <c:pt idx="0">
                  <c:v>P(X)</c:v>
                </c:pt>
              </c:strCache>
            </c:strRef>
          </c:tx>
          <c:val>
            <c:numRef>
              <c:f>KANSBEREKENING!$D$248:$D$253</c:f>
              <c:numCache>
                <c:formatCode>General</c:formatCode>
                <c:ptCount val="6"/>
                <c:pt idx="0">
                  <c:v>0.16666666666666666</c:v>
                </c:pt>
                <c:pt idx="1">
                  <c:v>0.16666666666666666</c:v>
                </c:pt>
                <c:pt idx="2">
                  <c:v>0.16666666666666666</c:v>
                </c:pt>
                <c:pt idx="3">
                  <c:v>0.16666666666666666</c:v>
                </c:pt>
                <c:pt idx="4">
                  <c:v>0.16666666666666666</c:v>
                </c:pt>
                <c:pt idx="5">
                  <c:v>0.16666666666666666</c:v>
                </c:pt>
              </c:numCache>
            </c:numRef>
          </c:val>
        </c:ser>
        <c:axId val="96971776"/>
        <c:axId val="96973568"/>
      </c:barChart>
      <c:catAx>
        <c:axId val="96971776"/>
        <c:scaling>
          <c:orientation val="minMax"/>
        </c:scaling>
        <c:axPos val="b"/>
        <c:tickLblPos val="nextTo"/>
        <c:crossAx val="96973568"/>
        <c:crosses val="autoZero"/>
        <c:auto val="1"/>
        <c:lblAlgn val="ctr"/>
        <c:lblOffset val="100"/>
      </c:catAx>
      <c:valAx>
        <c:axId val="96973568"/>
        <c:scaling>
          <c:orientation val="minMax"/>
        </c:scaling>
        <c:axPos val="l"/>
        <c:majorGridlines/>
        <c:numFmt formatCode="General" sourceLinked="1"/>
        <c:tickLblPos val="nextTo"/>
        <c:crossAx val="96971776"/>
        <c:crosses val="autoZero"/>
        <c:crossBetween val="between"/>
      </c:valAx>
    </c:plotArea>
    <c:legend>
      <c:legendPos val="r"/>
    </c:legend>
    <c:plotVisOnly val="1"/>
  </c:chart>
  <c:printSettings>
    <c:headerFooter/>
    <c:pageMargins b="0.75000000000000477" l="0.70000000000000062" r="0.70000000000000062" t="0.750000000000004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nl-NL"/>
  <c:chart>
    <c:plotArea>
      <c:layout/>
      <c:barChart>
        <c:barDir val="col"/>
        <c:grouping val="clustered"/>
        <c:ser>
          <c:idx val="0"/>
          <c:order val="0"/>
          <c:tx>
            <c:strRef>
              <c:f>KANSBEREKENING!$D$91</c:f>
              <c:strCache>
                <c:ptCount val="1"/>
                <c:pt idx="0">
                  <c:v>1e BLIND</c:v>
                </c:pt>
              </c:strCache>
            </c:strRef>
          </c:tx>
          <c:spPr>
            <a:solidFill>
              <a:srgbClr val="FF0000"/>
            </a:solidFill>
          </c:spPr>
          <c:cat>
            <c:numRef>
              <c:f>KANSBEREKENING!$B$92:$B$102</c:f>
              <c:numCache>
                <c:formatCode>General</c:formatCode>
                <c:ptCount val="11"/>
                <c:pt idx="0">
                  <c:v>2</c:v>
                </c:pt>
                <c:pt idx="1">
                  <c:v>3</c:v>
                </c:pt>
                <c:pt idx="2">
                  <c:v>4</c:v>
                </c:pt>
                <c:pt idx="3">
                  <c:v>5</c:v>
                </c:pt>
                <c:pt idx="4">
                  <c:v>6</c:v>
                </c:pt>
                <c:pt idx="5">
                  <c:v>7</c:v>
                </c:pt>
                <c:pt idx="6">
                  <c:v>8</c:v>
                </c:pt>
                <c:pt idx="7">
                  <c:v>9</c:v>
                </c:pt>
                <c:pt idx="8">
                  <c:v>10</c:v>
                </c:pt>
                <c:pt idx="9">
                  <c:v>11</c:v>
                </c:pt>
                <c:pt idx="10">
                  <c:v>12</c:v>
                </c:pt>
              </c:numCache>
            </c:numRef>
          </c:cat>
          <c:val>
            <c:numRef>
              <c:f>KANSBEREKENING!$D$92:$D$102</c:f>
              <c:numCache>
                <c:formatCode>General</c:formatCode>
                <c:ptCount val="11"/>
                <c:pt idx="0">
                  <c:v>2.7777777777777776E-2</c:v>
                </c:pt>
                <c:pt idx="1">
                  <c:v>5.5555555555555552E-2</c:v>
                </c:pt>
                <c:pt idx="2">
                  <c:v>8.3333333333333329E-2</c:v>
                </c:pt>
                <c:pt idx="3">
                  <c:v>0.1111111111111111</c:v>
                </c:pt>
                <c:pt idx="4">
                  <c:v>0.1388888888888889</c:v>
                </c:pt>
                <c:pt idx="5">
                  <c:v>0.16666666666666666</c:v>
                </c:pt>
                <c:pt idx="6">
                  <c:v>0.1388888888888889</c:v>
                </c:pt>
                <c:pt idx="7">
                  <c:v>0.1111111111111111</c:v>
                </c:pt>
                <c:pt idx="8">
                  <c:v>8.3333333333333329E-2</c:v>
                </c:pt>
                <c:pt idx="9">
                  <c:v>5.5555555555555552E-2</c:v>
                </c:pt>
                <c:pt idx="10">
                  <c:v>2.7777777777777776E-2</c:v>
                </c:pt>
              </c:numCache>
            </c:numRef>
          </c:val>
        </c:ser>
        <c:ser>
          <c:idx val="1"/>
          <c:order val="1"/>
          <c:tx>
            <c:strRef>
              <c:f>KANSBEREKENING!$E$91</c:f>
              <c:strCache>
                <c:ptCount val="1"/>
              </c:strCache>
            </c:strRef>
          </c:tx>
          <c:cat>
            <c:numRef>
              <c:f>KANSBEREKENING!$B$92:$B$102</c:f>
              <c:numCache>
                <c:formatCode>General</c:formatCode>
                <c:ptCount val="11"/>
                <c:pt idx="0">
                  <c:v>2</c:v>
                </c:pt>
                <c:pt idx="1">
                  <c:v>3</c:v>
                </c:pt>
                <c:pt idx="2">
                  <c:v>4</c:v>
                </c:pt>
                <c:pt idx="3">
                  <c:v>5</c:v>
                </c:pt>
                <c:pt idx="4">
                  <c:v>6</c:v>
                </c:pt>
                <c:pt idx="5">
                  <c:v>7</c:v>
                </c:pt>
                <c:pt idx="6">
                  <c:v>8</c:v>
                </c:pt>
                <c:pt idx="7">
                  <c:v>9</c:v>
                </c:pt>
                <c:pt idx="8">
                  <c:v>10</c:v>
                </c:pt>
                <c:pt idx="9">
                  <c:v>11</c:v>
                </c:pt>
                <c:pt idx="10">
                  <c:v>12</c:v>
                </c:pt>
              </c:numCache>
            </c:numRef>
          </c:cat>
          <c:val>
            <c:numRef>
              <c:f>KANSBEREKENING!$E$92:$E$102</c:f>
              <c:numCache>
                <c:formatCode>General</c:formatCode>
                <c:ptCount val="11"/>
              </c:numCache>
            </c:numRef>
          </c:val>
        </c:ser>
        <c:ser>
          <c:idx val="2"/>
          <c:order val="2"/>
          <c:tx>
            <c:strRef>
              <c:f>KANSBEREKENING!$F$91</c:f>
              <c:strCache>
                <c:ptCount val="1"/>
                <c:pt idx="0">
                  <c:v>1</c:v>
                </c:pt>
              </c:strCache>
            </c:strRef>
          </c:tx>
          <c:spPr>
            <a:solidFill>
              <a:schemeClr val="accent3">
                <a:lumMod val="75000"/>
              </a:schemeClr>
            </a:solidFill>
          </c:spPr>
          <c:cat>
            <c:numRef>
              <c:f>KANSBEREKENING!$B$92:$B$102</c:f>
              <c:numCache>
                <c:formatCode>General</c:formatCode>
                <c:ptCount val="11"/>
                <c:pt idx="0">
                  <c:v>2</c:v>
                </c:pt>
                <c:pt idx="1">
                  <c:v>3</c:v>
                </c:pt>
                <c:pt idx="2">
                  <c:v>4</c:v>
                </c:pt>
                <c:pt idx="3">
                  <c:v>5</c:v>
                </c:pt>
                <c:pt idx="4">
                  <c:v>6</c:v>
                </c:pt>
                <c:pt idx="5">
                  <c:v>7</c:v>
                </c:pt>
                <c:pt idx="6">
                  <c:v>8</c:v>
                </c:pt>
                <c:pt idx="7">
                  <c:v>9</c:v>
                </c:pt>
                <c:pt idx="8">
                  <c:v>10</c:v>
                </c:pt>
                <c:pt idx="9">
                  <c:v>11</c:v>
                </c:pt>
                <c:pt idx="10">
                  <c:v>12</c:v>
                </c:pt>
              </c:numCache>
            </c:numRef>
          </c:cat>
          <c:val>
            <c:numRef>
              <c:f>KANSBEREKENING!$F$92:$F$102</c:f>
              <c:numCache>
                <c:formatCode>General</c:formatCode>
                <c:ptCount val="11"/>
                <c:pt idx="0">
                  <c:v>0.16666666666666666</c:v>
                </c:pt>
                <c:pt idx="1">
                  <c:v>0.16666666666666666</c:v>
                </c:pt>
                <c:pt idx="2">
                  <c:v>0.16666666666666666</c:v>
                </c:pt>
                <c:pt idx="3">
                  <c:v>0.16666666666666666</c:v>
                </c:pt>
                <c:pt idx="4">
                  <c:v>0.16666666666666666</c:v>
                </c:pt>
                <c:pt idx="5">
                  <c:v>0.16666666666666666</c:v>
                </c:pt>
                <c:pt idx="6">
                  <c:v>0</c:v>
                </c:pt>
                <c:pt idx="7">
                  <c:v>0</c:v>
                </c:pt>
                <c:pt idx="8">
                  <c:v>0</c:v>
                </c:pt>
                <c:pt idx="9">
                  <c:v>0</c:v>
                </c:pt>
                <c:pt idx="10">
                  <c:v>0</c:v>
                </c:pt>
              </c:numCache>
            </c:numRef>
          </c:val>
        </c:ser>
        <c:ser>
          <c:idx val="3"/>
          <c:order val="3"/>
          <c:tx>
            <c:strRef>
              <c:f>KANSBEREKENING!$G$91</c:f>
              <c:strCache>
                <c:ptCount val="1"/>
                <c:pt idx="0">
                  <c:v>2</c:v>
                </c:pt>
              </c:strCache>
            </c:strRef>
          </c:tx>
          <c:cat>
            <c:numRef>
              <c:f>KANSBEREKENING!$B$92:$B$102</c:f>
              <c:numCache>
                <c:formatCode>General</c:formatCode>
                <c:ptCount val="11"/>
                <c:pt idx="0">
                  <c:v>2</c:v>
                </c:pt>
                <c:pt idx="1">
                  <c:v>3</c:v>
                </c:pt>
                <c:pt idx="2">
                  <c:v>4</c:v>
                </c:pt>
                <c:pt idx="3">
                  <c:v>5</c:v>
                </c:pt>
                <c:pt idx="4">
                  <c:v>6</c:v>
                </c:pt>
                <c:pt idx="5">
                  <c:v>7</c:v>
                </c:pt>
                <c:pt idx="6">
                  <c:v>8</c:v>
                </c:pt>
                <c:pt idx="7">
                  <c:v>9</c:v>
                </c:pt>
                <c:pt idx="8">
                  <c:v>10</c:v>
                </c:pt>
                <c:pt idx="9">
                  <c:v>11</c:v>
                </c:pt>
                <c:pt idx="10">
                  <c:v>12</c:v>
                </c:pt>
              </c:numCache>
            </c:numRef>
          </c:cat>
          <c:val>
            <c:numRef>
              <c:f>KANSBEREKENING!$G$92:$G$102</c:f>
              <c:numCache>
                <c:formatCode>General</c:formatCode>
                <c:ptCount val="11"/>
                <c:pt idx="0">
                  <c:v>0</c:v>
                </c:pt>
                <c:pt idx="1">
                  <c:v>0.16666666666666666</c:v>
                </c:pt>
                <c:pt idx="2">
                  <c:v>0.16666666666666666</c:v>
                </c:pt>
                <c:pt idx="3">
                  <c:v>0.16666666666666666</c:v>
                </c:pt>
                <c:pt idx="4">
                  <c:v>0.16666666666666666</c:v>
                </c:pt>
                <c:pt idx="5">
                  <c:v>0.16666666666666666</c:v>
                </c:pt>
                <c:pt idx="6">
                  <c:v>0.16666666666666666</c:v>
                </c:pt>
                <c:pt idx="7">
                  <c:v>0</c:v>
                </c:pt>
                <c:pt idx="8">
                  <c:v>0</c:v>
                </c:pt>
                <c:pt idx="9">
                  <c:v>0</c:v>
                </c:pt>
                <c:pt idx="10">
                  <c:v>0</c:v>
                </c:pt>
              </c:numCache>
            </c:numRef>
          </c:val>
        </c:ser>
        <c:ser>
          <c:idx val="4"/>
          <c:order val="4"/>
          <c:tx>
            <c:strRef>
              <c:f>KANSBEREKENING!$H$91</c:f>
              <c:strCache>
                <c:ptCount val="1"/>
                <c:pt idx="0">
                  <c:v>3</c:v>
                </c:pt>
              </c:strCache>
            </c:strRef>
          </c:tx>
          <c:cat>
            <c:numRef>
              <c:f>KANSBEREKENING!$B$92:$B$102</c:f>
              <c:numCache>
                <c:formatCode>General</c:formatCode>
                <c:ptCount val="11"/>
                <c:pt idx="0">
                  <c:v>2</c:v>
                </c:pt>
                <c:pt idx="1">
                  <c:v>3</c:v>
                </c:pt>
                <c:pt idx="2">
                  <c:v>4</c:v>
                </c:pt>
                <c:pt idx="3">
                  <c:v>5</c:v>
                </c:pt>
                <c:pt idx="4">
                  <c:v>6</c:v>
                </c:pt>
                <c:pt idx="5">
                  <c:v>7</c:v>
                </c:pt>
                <c:pt idx="6">
                  <c:v>8</c:v>
                </c:pt>
                <c:pt idx="7">
                  <c:v>9</c:v>
                </c:pt>
                <c:pt idx="8">
                  <c:v>10</c:v>
                </c:pt>
                <c:pt idx="9">
                  <c:v>11</c:v>
                </c:pt>
                <c:pt idx="10">
                  <c:v>12</c:v>
                </c:pt>
              </c:numCache>
            </c:numRef>
          </c:cat>
          <c:val>
            <c:numRef>
              <c:f>KANSBEREKENING!$H$92:$H$102</c:f>
              <c:numCache>
                <c:formatCode>General</c:formatCode>
                <c:ptCount val="11"/>
                <c:pt idx="0">
                  <c:v>0</c:v>
                </c:pt>
                <c:pt idx="1">
                  <c:v>0</c:v>
                </c:pt>
                <c:pt idx="2">
                  <c:v>0.16666666666666666</c:v>
                </c:pt>
                <c:pt idx="3">
                  <c:v>0.16666666666666666</c:v>
                </c:pt>
                <c:pt idx="4">
                  <c:v>0.16666666666666666</c:v>
                </c:pt>
                <c:pt idx="5">
                  <c:v>0.16666666666666666</c:v>
                </c:pt>
                <c:pt idx="6">
                  <c:v>0.16666666666666666</c:v>
                </c:pt>
                <c:pt idx="7">
                  <c:v>0.16666666666666666</c:v>
                </c:pt>
                <c:pt idx="8">
                  <c:v>0</c:v>
                </c:pt>
                <c:pt idx="9">
                  <c:v>0</c:v>
                </c:pt>
                <c:pt idx="10">
                  <c:v>0</c:v>
                </c:pt>
              </c:numCache>
            </c:numRef>
          </c:val>
        </c:ser>
        <c:ser>
          <c:idx val="5"/>
          <c:order val="5"/>
          <c:tx>
            <c:strRef>
              <c:f>KANSBEREKENING!$I$91</c:f>
              <c:strCache>
                <c:ptCount val="1"/>
                <c:pt idx="0">
                  <c:v>4</c:v>
                </c:pt>
              </c:strCache>
            </c:strRef>
          </c:tx>
          <c:spPr>
            <a:solidFill>
              <a:schemeClr val="accent6">
                <a:lumMod val="50000"/>
              </a:schemeClr>
            </a:solidFill>
          </c:spPr>
          <c:cat>
            <c:numRef>
              <c:f>KANSBEREKENING!$B$92:$B$102</c:f>
              <c:numCache>
                <c:formatCode>General</c:formatCode>
                <c:ptCount val="11"/>
                <c:pt idx="0">
                  <c:v>2</c:v>
                </c:pt>
                <c:pt idx="1">
                  <c:v>3</c:v>
                </c:pt>
                <c:pt idx="2">
                  <c:v>4</c:v>
                </c:pt>
                <c:pt idx="3">
                  <c:v>5</c:v>
                </c:pt>
                <c:pt idx="4">
                  <c:v>6</c:v>
                </c:pt>
                <c:pt idx="5">
                  <c:v>7</c:v>
                </c:pt>
                <c:pt idx="6">
                  <c:v>8</c:v>
                </c:pt>
                <c:pt idx="7">
                  <c:v>9</c:v>
                </c:pt>
                <c:pt idx="8">
                  <c:v>10</c:v>
                </c:pt>
                <c:pt idx="9">
                  <c:v>11</c:v>
                </c:pt>
                <c:pt idx="10">
                  <c:v>12</c:v>
                </c:pt>
              </c:numCache>
            </c:numRef>
          </c:cat>
          <c:val>
            <c:numRef>
              <c:f>KANSBEREKENING!$I$92:$I$102</c:f>
              <c:numCache>
                <c:formatCode>General</c:formatCode>
                <c:ptCount val="11"/>
                <c:pt idx="0">
                  <c:v>0</c:v>
                </c:pt>
                <c:pt idx="1">
                  <c:v>0</c:v>
                </c:pt>
                <c:pt idx="2">
                  <c:v>0</c:v>
                </c:pt>
                <c:pt idx="3">
                  <c:v>0.16666666666666666</c:v>
                </c:pt>
                <c:pt idx="4">
                  <c:v>0.16666666666666666</c:v>
                </c:pt>
                <c:pt idx="5">
                  <c:v>0.16666666666666666</c:v>
                </c:pt>
                <c:pt idx="6">
                  <c:v>0.16666666666666666</c:v>
                </c:pt>
                <c:pt idx="7">
                  <c:v>0.16666666666666666</c:v>
                </c:pt>
                <c:pt idx="8">
                  <c:v>0.16666666666666666</c:v>
                </c:pt>
                <c:pt idx="9">
                  <c:v>0</c:v>
                </c:pt>
                <c:pt idx="10">
                  <c:v>0</c:v>
                </c:pt>
              </c:numCache>
            </c:numRef>
          </c:val>
        </c:ser>
        <c:ser>
          <c:idx val="6"/>
          <c:order val="6"/>
          <c:tx>
            <c:strRef>
              <c:f>KANSBEREKENING!$J$91</c:f>
              <c:strCache>
                <c:ptCount val="1"/>
                <c:pt idx="0">
                  <c:v>5</c:v>
                </c:pt>
              </c:strCache>
            </c:strRef>
          </c:tx>
          <c:spPr>
            <a:solidFill>
              <a:srgbClr val="00B050"/>
            </a:solidFill>
          </c:spPr>
          <c:cat>
            <c:numRef>
              <c:f>KANSBEREKENING!$B$92:$B$102</c:f>
              <c:numCache>
                <c:formatCode>General</c:formatCode>
                <c:ptCount val="11"/>
                <c:pt idx="0">
                  <c:v>2</c:v>
                </c:pt>
                <c:pt idx="1">
                  <c:v>3</c:v>
                </c:pt>
                <c:pt idx="2">
                  <c:v>4</c:v>
                </c:pt>
                <c:pt idx="3">
                  <c:v>5</c:v>
                </c:pt>
                <c:pt idx="4">
                  <c:v>6</c:v>
                </c:pt>
                <c:pt idx="5">
                  <c:v>7</c:v>
                </c:pt>
                <c:pt idx="6">
                  <c:v>8</c:v>
                </c:pt>
                <c:pt idx="7">
                  <c:v>9</c:v>
                </c:pt>
                <c:pt idx="8">
                  <c:v>10</c:v>
                </c:pt>
                <c:pt idx="9">
                  <c:v>11</c:v>
                </c:pt>
                <c:pt idx="10">
                  <c:v>12</c:v>
                </c:pt>
              </c:numCache>
            </c:numRef>
          </c:cat>
          <c:val>
            <c:numRef>
              <c:f>KANSBEREKENING!$J$92:$J$102</c:f>
              <c:numCache>
                <c:formatCode>General</c:formatCode>
                <c:ptCount val="11"/>
                <c:pt idx="0">
                  <c:v>0</c:v>
                </c:pt>
                <c:pt idx="1">
                  <c:v>0</c:v>
                </c:pt>
                <c:pt idx="2">
                  <c:v>0</c:v>
                </c:pt>
                <c:pt idx="3">
                  <c:v>0</c:v>
                </c:pt>
                <c:pt idx="4">
                  <c:v>0.16666666666666666</c:v>
                </c:pt>
                <c:pt idx="5">
                  <c:v>0.16666666666666666</c:v>
                </c:pt>
                <c:pt idx="6">
                  <c:v>0.16666666666666666</c:v>
                </c:pt>
                <c:pt idx="7">
                  <c:v>0.16666666666666666</c:v>
                </c:pt>
                <c:pt idx="8">
                  <c:v>0.16666666666666666</c:v>
                </c:pt>
                <c:pt idx="9">
                  <c:v>0.16666666666666666</c:v>
                </c:pt>
                <c:pt idx="10">
                  <c:v>0</c:v>
                </c:pt>
              </c:numCache>
            </c:numRef>
          </c:val>
        </c:ser>
        <c:ser>
          <c:idx val="7"/>
          <c:order val="7"/>
          <c:tx>
            <c:strRef>
              <c:f>KANSBEREKENING!$K$91</c:f>
              <c:strCache>
                <c:ptCount val="1"/>
                <c:pt idx="0">
                  <c:v>6</c:v>
                </c:pt>
              </c:strCache>
            </c:strRef>
          </c:tx>
          <c:spPr>
            <a:solidFill>
              <a:srgbClr val="EE1EC6"/>
            </a:solidFill>
          </c:spPr>
          <c:cat>
            <c:numRef>
              <c:f>KANSBEREKENING!$B$92:$B$102</c:f>
              <c:numCache>
                <c:formatCode>General</c:formatCode>
                <c:ptCount val="11"/>
                <c:pt idx="0">
                  <c:v>2</c:v>
                </c:pt>
                <c:pt idx="1">
                  <c:v>3</c:v>
                </c:pt>
                <c:pt idx="2">
                  <c:v>4</c:v>
                </c:pt>
                <c:pt idx="3">
                  <c:v>5</c:v>
                </c:pt>
                <c:pt idx="4">
                  <c:v>6</c:v>
                </c:pt>
                <c:pt idx="5">
                  <c:v>7</c:v>
                </c:pt>
                <c:pt idx="6">
                  <c:v>8</c:v>
                </c:pt>
                <c:pt idx="7">
                  <c:v>9</c:v>
                </c:pt>
                <c:pt idx="8">
                  <c:v>10</c:v>
                </c:pt>
                <c:pt idx="9">
                  <c:v>11</c:v>
                </c:pt>
                <c:pt idx="10">
                  <c:v>12</c:v>
                </c:pt>
              </c:numCache>
            </c:numRef>
          </c:cat>
          <c:val>
            <c:numRef>
              <c:f>KANSBEREKENING!$K$92:$K$102</c:f>
              <c:numCache>
                <c:formatCode>General</c:formatCode>
                <c:ptCount val="11"/>
                <c:pt idx="0">
                  <c:v>0</c:v>
                </c:pt>
                <c:pt idx="1">
                  <c:v>0</c:v>
                </c:pt>
                <c:pt idx="2">
                  <c:v>0</c:v>
                </c:pt>
                <c:pt idx="3">
                  <c:v>0</c:v>
                </c:pt>
                <c:pt idx="4">
                  <c:v>0</c:v>
                </c:pt>
                <c:pt idx="5">
                  <c:v>0.16666666666666666</c:v>
                </c:pt>
                <c:pt idx="6">
                  <c:v>0.16666666666666666</c:v>
                </c:pt>
                <c:pt idx="7">
                  <c:v>0.16666666666666666</c:v>
                </c:pt>
                <c:pt idx="8">
                  <c:v>0.16666666666666666</c:v>
                </c:pt>
                <c:pt idx="9">
                  <c:v>0.16666666666666666</c:v>
                </c:pt>
                <c:pt idx="10">
                  <c:v>0.16666666666666666</c:v>
                </c:pt>
              </c:numCache>
            </c:numRef>
          </c:val>
        </c:ser>
        <c:axId val="120787328"/>
        <c:axId val="120788864"/>
      </c:barChart>
      <c:catAx>
        <c:axId val="120787328"/>
        <c:scaling>
          <c:orientation val="minMax"/>
        </c:scaling>
        <c:axPos val="b"/>
        <c:numFmt formatCode="General" sourceLinked="1"/>
        <c:tickLblPos val="nextTo"/>
        <c:txPr>
          <a:bodyPr/>
          <a:lstStyle/>
          <a:p>
            <a:pPr>
              <a:defRPr b="1"/>
            </a:pPr>
            <a:endParaRPr lang="nl-NL"/>
          </a:p>
        </c:txPr>
        <c:crossAx val="120788864"/>
        <c:crosses val="autoZero"/>
        <c:auto val="1"/>
        <c:lblAlgn val="ctr"/>
        <c:lblOffset val="100"/>
      </c:catAx>
      <c:valAx>
        <c:axId val="120788864"/>
        <c:scaling>
          <c:orientation val="minMax"/>
        </c:scaling>
        <c:axPos val="l"/>
        <c:majorGridlines/>
        <c:numFmt formatCode="General" sourceLinked="1"/>
        <c:tickLblPos val="nextTo"/>
        <c:txPr>
          <a:bodyPr/>
          <a:lstStyle/>
          <a:p>
            <a:pPr>
              <a:defRPr b="1"/>
            </a:pPr>
            <a:endParaRPr lang="nl-NL"/>
          </a:p>
        </c:txPr>
        <c:crossAx val="120787328"/>
        <c:crosses val="autoZero"/>
        <c:crossBetween val="between"/>
      </c:valAx>
    </c:plotArea>
    <c:legend>
      <c:legendPos val="r"/>
      <c:legendEntry>
        <c:idx val="1"/>
        <c:delete val="1"/>
      </c:legendEntry>
      <c:txPr>
        <a:bodyPr/>
        <a:lstStyle/>
        <a:p>
          <a:pPr>
            <a:defRPr b="1"/>
          </a:pPr>
          <a:endParaRPr lang="nl-NL"/>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nl-NL"/>
  <c:chart>
    <c:plotArea>
      <c:layout/>
      <c:scatterChart>
        <c:scatterStyle val="smoothMarker"/>
        <c:ser>
          <c:idx val="0"/>
          <c:order val="0"/>
          <c:tx>
            <c:strRef>
              <c:f>'QUANTUM PUT'!$C$326</c:f>
              <c:strCache>
                <c:ptCount val="1"/>
                <c:pt idx="0">
                  <c:v>b</c:v>
                </c:pt>
              </c:strCache>
            </c:strRef>
          </c:tx>
          <c:marker>
            <c:symbol val="none"/>
          </c:marker>
          <c:xVal>
            <c:numRef>
              <c:f>'QUANTUM PUT'!$A$327:$A$427</c:f>
              <c:numCache>
                <c:formatCode>General</c:formatCode>
                <c:ptCount val="101"/>
                <c:pt idx="0">
                  <c:v>-0.5</c:v>
                </c:pt>
                <c:pt idx="1">
                  <c:v>-0.49</c:v>
                </c:pt>
                <c:pt idx="2">
                  <c:v>-0.48</c:v>
                </c:pt>
                <c:pt idx="3">
                  <c:v>-0.47</c:v>
                </c:pt>
                <c:pt idx="4">
                  <c:v>-0.45999999999999996</c:v>
                </c:pt>
                <c:pt idx="5">
                  <c:v>-0.44999999999999996</c:v>
                </c:pt>
                <c:pt idx="6">
                  <c:v>-0.43999999999999995</c:v>
                </c:pt>
                <c:pt idx="7">
                  <c:v>-0.42999999999999994</c:v>
                </c:pt>
                <c:pt idx="8">
                  <c:v>-0.41999999999999993</c:v>
                </c:pt>
                <c:pt idx="9">
                  <c:v>-0.40999999999999992</c:v>
                </c:pt>
                <c:pt idx="10">
                  <c:v>-0.39999999999999991</c:v>
                </c:pt>
                <c:pt idx="11">
                  <c:v>-0.3899999999999999</c:v>
                </c:pt>
                <c:pt idx="12">
                  <c:v>-0.37999999999999989</c:v>
                </c:pt>
                <c:pt idx="13">
                  <c:v>-0.36999999999999988</c:v>
                </c:pt>
                <c:pt idx="14">
                  <c:v>-0.35999999999999988</c:v>
                </c:pt>
                <c:pt idx="15">
                  <c:v>-0.34999999999999987</c:v>
                </c:pt>
                <c:pt idx="16">
                  <c:v>-0.33999999999999986</c:v>
                </c:pt>
                <c:pt idx="17">
                  <c:v>-0.32999999999999985</c:v>
                </c:pt>
                <c:pt idx="18">
                  <c:v>-0.31999999999999984</c:v>
                </c:pt>
                <c:pt idx="19">
                  <c:v>-0.30999999999999983</c:v>
                </c:pt>
                <c:pt idx="20">
                  <c:v>-0.29999999999999982</c:v>
                </c:pt>
                <c:pt idx="21">
                  <c:v>-0.28999999999999981</c:v>
                </c:pt>
                <c:pt idx="22">
                  <c:v>-0.2799999999999998</c:v>
                </c:pt>
                <c:pt idx="23">
                  <c:v>-0.2699999999999998</c:v>
                </c:pt>
                <c:pt idx="24">
                  <c:v>-0.25999999999999979</c:v>
                </c:pt>
                <c:pt idx="25">
                  <c:v>-0.24999999999999978</c:v>
                </c:pt>
                <c:pt idx="26">
                  <c:v>-0.23999999999999977</c:v>
                </c:pt>
                <c:pt idx="27">
                  <c:v>-0.22999999999999976</c:v>
                </c:pt>
                <c:pt idx="28">
                  <c:v>-0.21999999999999975</c:v>
                </c:pt>
                <c:pt idx="29">
                  <c:v>-0.20999999999999974</c:v>
                </c:pt>
                <c:pt idx="30">
                  <c:v>-0.19999999999999973</c:v>
                </c:pt>
                <c:pt idx="31">
                  <c:v>-0.18999999999999972</c:v>
                </c:pt>
                <c:pt idx="32">
                  <c:v>-0.17999999999999972</c:v>
                </c:pt>
                <c:pt idx="33">
                  <c:v>-0.16999999999999971</c:v>
                </c:pt>
                <c:pt idx="34">
                  <c:v>-0.1599999999999997</c:v>
                </c:pt>
                <c:pt idx="35">
                  <c:v>-0.14999999999999969</c:v>
                </c:pt>
                <c:pt idx="36">
                  <c:v>-0.13999999999999968</c:v>
                </c:pt>
                <c:pt idx="37">
                  <c:v>-0.12999999999999967</c:v>
                </c:pt>
                <c:pt idx="38">
                  <c:v>-0.11999999999999968</c:v>
                </c:pt>
                <c:pt idx="39">
                  <c:v>-0.10999999999999968</c:v>
                </c:pt>
                <c:pt idx="40">
                  <c:v>-9.9999999999999686E-2</c:v>
                </c:pt>
                <c:pt idx="41">
                  <c:v>-8.9999999999999691E-2</c:v>
                </c:pt>
                <c:pt idx="42">
                  <c:v>-7.9999999999999696E-2</c:v>
                </c:pt>
                <c:pt idx="43">
                  <c:v>-6.9999999999999701E-2</c:v>
                </c:pt>
                <c:pt idx="44">
                  <c:v>-5.9999999999999699E-2</c:v>
                </c:pt>
                <c:pt idx="45">
                  <c:v>-4.9999999999999697E-2</c:v>
                </c:pt>
                <c:pt idx="46">
                  <c:v>-3.9999999999999696E-2</c:v>
                </c:pt>
                <c:pt idx="47">
                  <c:v>-2.9999999999999694E-2</c:v>
                </c:pt>
                <c:pt idx="48">
                  <c:v>-1.9999999999999692E-2</c:v>
                </c:pt>
                <c:pt idx="49">
                  <c:v>-9.9999999999996914E-3</c:v>
                </c:pt>
                <c:pt idx="50">
                  <c:v>0</c:v>
                </c:pt>
                <c:pt idx="51">
                  <c:v>0.01</c:v>
                </c:pt>
                <c:pt idx="52">
                  <c:v>0.02</c:v>
                </c:pt>
                <c:pt idx="53">
                  <c:v>0.03</c:v>
                </c:pt>
                <c:pt idx="54">
                  <c:v>0.04</c:v>
                </c:pt>
                <c:pt idx="55">
                  <c:v>0.05</c:v>
                </c:pt>
                <c:pt idx="56">
                  <c:v>6.0000000000000005E-2</c:v>
                </c:pt>
                <c:pt idx="57">
                  <c:v>7.0000000000000007E-2</c:v>
                </c:pt>
                <c:pt idx="58">
                  <c:v>0.08</c:v>
                </c:pt>
                <c:pt idx="59">
                  <c:v>0.09</c:v>
                </c:pt>
                <c:pt idx="60">
                  <c:v>9.9999999999999992E-2</c:v>
                </c:pt>
                <c:pt idx="61">
                  <c:v>0.10999999999999999</c:v>
                </c:pt>
                <c:pt idx="62">
                  <c:v>0.11999999999999998</c:v>
                </c:pt>
                <c:pt idx="63">
                  <c:v>0.12999999999999998</c:v>
                </c:pt>
                <c:pt idx="64">
                  <c:v>0.13999999999999999</c:v>
                </c:pt>
                <c:pt idx="65">
                  <c:v>0.15</c:v>
                </c:pt>
                <c:pt idx="66">
                  <c:v>0.16</c:v>
                </c:pt>
                <c:pt idx="67">
                  <c:v>0.17</c:v>
                </c:pt>
                <c:pt idx="68">
                  <c:v>0.18000000000000002</c:v>
                </c:pt>
                <c:pt idx="69">
                  <c:v>0.19000000000000003</c:v>
                </c:pt>
                <c:pt idx="70">
                  <c:v>0.20000000000000004</c:v>
                </c:pt>
                <c:pt idx="71">
                  <c:v>0.21000000000000005</c:v>
                </c:pt>
                <c:pt idx="72">
                  <c:v>0.22000000000000006</c:v>
                </c:pt>
                <c:pt idx="73">
                  <c:v>0.23000000000000007</c:v>
                </c:pt>
                <c:pt idx="74">
                  <c:v>0.24000000000000007</c:v>
                </c:pt>
                <c:pt idx="75">
                  <c:v>0.25000000000000006</c:v>
                </c:pt>
                <c:pt idx="76">
                  <c:v>0.26000000000000006</c:v>
                </c:pt>
                <c:pt idx="77">
                  <c:v>0.27000000000000007</c:v>
                </c:pt>
                <c:pt idx="78">
                  <c:v>0.28000000000000008</c:v>
                </c:pt>
                <c:pt idx="79">
                  <c:v>0.29000000000000009</c:v>
                </c:pt>
                <c:pt idx="80">
                  <c:v>0.3000000000000001</c:v>
                </c:pt>
                <c:pt idx="81">
                  <c:v>0.31000000000000011</c:v>
                </c:pt>
                <c:pt idx="82">
                  <c:v>0.32000000000000012</c:v>
                </c:pt>
                <c:pt idx="83">
                  <c:v>0.33000000000000013</c:v>
                </c:pt>
                <c:pt idx="84">
                  <c:v>0.34000000000000014</c:v>
                </c:pt>
                <c:pt idx="85">
                  <c:v>0.35000000000000014</c:v>
                </c:pt>
                <c:pt idx="86">
                  <c:v>0.36000000000000015</c:v>
                </c:pt>
                <c:pt idx="87">
                  <c:v>0.37000000000000016</c:v>
                </c:pt>
                <c:pt idx="88">
                  <c:v>0.38000000000000017</c:v>
                </c:pt>
                <c:pt idx="89">
                  <c:v>0.39000000000000018</c:v>
                </c:pt>
                <c:pt idx="90">
                  <c:v>0.40000000000000019</c:v>
                </c:pt>
                <c:pt idx="91">
                  <c:v>0.4100000000000002</c:v>
                </c:pt>
                <c:pt idx="92">
                  <c:v>0.42000000000000021</c:v>
                </c:pt>
                <c:pt idx="93">
                  <c:v>0.43000000000000022</c:v>
                </c:pt>
                <c:pt idx="94">
                  <c:v>0.44000000000000022</c:v>
                </c:pt>
                <c:pt idx="95">
                  <c:v>0.45000000000000023</c:v>
                </c:pt>
                <c:pt idx="96">
                  <c:v>0.46000000000000024</c:v>
                </c:pt>
                <c:pt idx="97">
                  <c:v>0.47000000000000025</c:v>
                </c:pt>
                <c:pt idx="98">
                  <c:v>0.48000000000000026</c:v>
                </c:pt>
                <c:pt idx="99">
                  <c:v>0.49000000000000027</c:v>
                </c:pt>
                <c:pt idx="100">
                  <c:v>0.50000000000000022</c:v>
                </c:pt>
              </c:numCache>
            </c:numRef>
          </c:xVal>
          <c:yVal>
            <c:numRef>
              <c:f>'QUANTUM PUT'!$C$327:$C$427</c:f>
              <c:numCache>
                <c:formatCode>General</c:formatCode>
                <c:ptCount val="101"/>
                <c:pt idx="0">
                  <c:v>8.6631078042610645E-17</c:v>
                </c:pt>
                <c:pt idx="1">
                  <c:v>4.4421521492723E-2</c:v>
                </c:pt>
                <c:pt idx="2">
                  <c:v>8.8799204306807877E-2</c:v>
                </c:pt>
                <c:pt idx="3">
                  <c:v>0.13308925302709979</c:v>
                </c:pt>
                <c:pt idx="4">
                  <c:v>0.17724795872271421</c:v>
                </c:pt>
                <c:pt idx="5">
                  <c:v>0.2212317420824747</c:v>
                </c:pt>
                <c:pt idx="6">
                  <c:v>0.26499719642243169</c:v>
                </c:pt>
                <c:pt idx="7">
                  <c:v>0.3085011305230187</c:v>
                </c:pt>
                <c:pt idx="8">
                  <c:v>0.3517006112535726</c:v>
                </c:pt>
                <c:pt idx="9">
                  <c:v>0.3945530059421487</c:v>
                </c:pt>
                <c:pt idx="10">
                  <c:v>0.43701602444882143</c:v>
                </c:pt>
                <c:pt idx="11">
                  <c:v>0.47904776090094736</c:v>
                </c:pt>
                <c:pt idx="12">
                  <c:v>0.52060673504920107</c:v>
                </c:pt>
                <c:pt idx="13">
                  <c:v>0.56165193320357409</c:v>
                </c:pt>
                <c:pt idx="14">
                  <c:v>0.60214284870893464</c:v>
                </c:pt>
                <c:pt idx="15">
                  <c:v>0.64203952192020686</c:v>
                </c:pt>
                <c:pt idx="16">
                  <c:v>0.68130257963771446</c:v>
                </c:pt>
                <c:pt idx="17">
                  <c:v>0.719893273963777</c:v>
                </c:pt>
                <c:pt idx="18">
                  <c:v>0.75777352054220559</c:v>
                </c:pt>
                <c:pt idx="19">
                  <c:v>0.79490593614296468</c:v>
                </c:pt>
                <c:pt idx="20">
                  <c:v>0.8312538755549076</c:v>
                </c:pt>
                <c:pt idx="21">
                  <c:v>0.86678146775017439</c:v>
                </c:pt>
                <c:pt idx="22">
                  <c:v>0.90145365128456645</c:v>
                </c:pt>
                <c:pt idx="23">
                  <c:v>0.93523620889895898</c:v>
                </c:pt>
                <c:pt idx="24">
                  <c:v>0.96809580128760409</c:v>
                </c:pt>
                <c:pt idx="25">
                  <c:v>1.0000000000000007</c:v>
                </c:pt>
                <c:pt idx="26">
                  <c:v>1.0309173194438606</c:v>
                </c:pt>
                <c:pt idx="27">
                  <c:v>1.0608172479575857</c:v>
                </c:pt>
                <c:pt idx="28">
                  <c:v>1.0896702779215952</c:v>
                </c:pt>
                <c:pt idx="29">
                  <c:v>1.1174479348787829</c:v>
                </c:pt>
                <c:pt idx="30">
                  <c:v>1.1441228056353694</c:v>
                </c:pt>
                <c:pt idx="31">
                  <c:v>1.1696685653144141</c:v>
                </c:pt>
                <c:pt idx="32">
                  <c:v>1.1940600033352906</c:v>
                </c:pt>
                <c:pt idx="33">
                  <c:v>1.2172730482934866</c:v>
                </c:pt>
                <c:pt idx="34">
                  <c:v>1.2392847917161731</c:v>
                </c:pt>
                <c:pt idx="35">
                  <c:v>1.2600735106701018</c:v>
                </c:pt>
                <c:pt idx="36">
                  <c:v>1.2796186891995174</c:v>
                </c:pt>
                <c:pt idx="37">
                  <c:v>1.2979010385729302</c:v>
                </c:pt>
                <c:pt idx="38">
                  <c:v>1.3149025163187624</c:v>
                </c:pt>
                <c:pt idx="39">
                  <c:v>1.3306063440310927</c:v>
                </c:pt>
                <c:pt idx="40">
                  <c:v>1.3449970239279152</c:v>
                </c:pt>
                <c:pt idx="41">
                  <c:v>1.3580603541455794</c:v>
                </c:pt>
                <c:pt idx="42">
                  <c:v>1.3697834427543154</c:v>
                </c:pt>
                <c:pt idx="43">
                  <c:v>1.3801547204810121</c:v>
                </c:pt>
                <c:pt idx="44">
                  <c:v>1.3891639521266927</c:v>
                </c:pt>
                <c:pt idx="45">
                  <c:v>1.3968022466674208</c:v>
                </c:pt>
                <c:pt idx="46">
                  <c:v>1.4030620660286672</c:v>
                </c:pt>
                <c:pt idx="47">
                  <c:v>1.4079372325244792</c:v>
                </c:pt>
                <c:pt idx="48">
                  <c:v>1.4114229349541116</c:v>
                </c:pt>
                <c:pt idx="49">
                  <c:v>1.4135157333501003</c:v>
                </c:pt>
                <c:pt idx="50">
                  <c:v>1.4142135623730951</c:v>
                </c:pt>
                <c:pt idx="51">
                  <c:v>1.4135157333501003</c:v>
                </c:pt>
                <c:pt idx="52">
                  <c:v>1.4114229349541114</c:v>
                </c:pt>
                <c:pt idx="53">
                  <c:v>1.407937232524479</c:v>
                </c:pt>
                <c:pt idx="54">
                  <c:v>1.403062066028667</c:v>
                </c:pt>
                <c:pt idx="55">
                  <c:v>1.3968022466674208</c:v>
                </c:pt>
                <c:pt idx="56">
                  <c:v>1.3891639521266925</c:v>
                </c:pt>
                <c:pt idx="57">
                  <c:v>1.3801547204810118</c:v>
                </c:pt>
                <c:pt idx="58">
                  <c:v>1.369783442754315</c:v>
                </c:pt>
                <c:pt idx="59">
                  <c:v>1.3580603541455789</c:v>
                </c:pt>
                <c:pt idx="60">
                  <c:v>1.3449970239279148</c:v>
                </c:pt>
                <c:pt idx="61">
                  <c:v>1.3306063440310922</c:v>
                </c:pt>
                <c:pt idx="62">
                  <c:v>1.314902516318762</c:v>
                </c:pt>
                <c:pt idx="63">
                  <c:v>1.2979010385729295</c:v>
                </c:pt>
                <c:pt idx="64">
                  <c:v>1.2796186891995169</c:v>
                </c:pt>
                <c:pt idx="65">
                  <c:v>1.2600735106701011</c:v>
                </c:pt>
                <c:pt idx="66">
                  <c:v>1.2392847917161725</c:v>
                </c:pt>
                <c:pt idx="67">
                  <c:v>1.2172730482934859</c:v>
                </c:pt>
                <c:pt idx="68">
                  <c:v>1.1940600033352899</c:v>
                </c:pt>
                <c:pt idx="69">
                  <c:v>1.1696685653144134</c:v>
                </c:pt>
                <c:pt idx="70">
                  <c:v>1.1441228056353685</c:v>
                </c:pt>
                <c:pt idx="71">
                  <c:v>1.117447934878782</c:v>
                </c:pt>
                <c:pt idx="72">
                  <c:v>1.0896702779215943</c:v>
                </c:pt>
                <c:pt idx="73">
                  <c:v>1.0608172479575848</c:v>
                </c:pt>
                <c:pt idx="74">
                  <c:v>1.0309173194438597</c:v>
                </c:pt>
                <c:pt idx="75">
                  <c:v>0.99999999999999978</c:v>
                </c:pt>
                <c:pt idx="76">
                  <c:v>0.9680958012876032</c:v>
                </c:pt>
                <c:pt idx="77">
                  <c:v>0.93523620889895798</c:v>
                </c:pt>
                <c:pt idx="78">
                  <c:v>0.90145365128456545</c:v>
                </c:pt>
                <c:pt idx="79">
                  <c:v>0.86678146775017328</c:v>
                </c:pt>
                <c:pt idx="80">
                  <c:v>0.8312538755549066</c:v>
                </c:pt>
                <c:pt idx="81">
                  <c:v>0.79490593614296379</c:v>
                </c:pt>
                <c:pt idx="82">
                  <c:v>0.75777352054220459</c:v>
                </c:pt>
                <c:pt idx="83">
                  <c:v>0.71989327396377589</c:v>
                </c:pt>
                <c:pt idx="84">
                  <c:v>0.68130257963771335</c:v>
                </c:pt>
                <c:pt idx="85">
                  <c:v>0.64203952192020564</c:v>
                </c:pt>
                <c:pt idx="86">
                  <c:v>0.60214284870893364</c:v>
                </c:pt>
                <c:pt idx="87">
                  <c:v>0.56165193320357287</c:v>
                </c:pt>
                <c:pt idx="88">
                  <c:v>0.52060673504919985</c:v>
                </c:pt>
                <c:pt idx="89">
                  <c:v>0.4790477609009462</c:v>
                </c:pt>
                <c:pt idx="90">
                  <c:v>0.43701602444882026</c:v>
                </c:pt>
                <c:pt idx="91">
                  <c:v>0.39455300594214743</c:v>
                </c:pt>
                <c:pt idx="92">
                  <c:v>0.35170061125357138</c:v>
                </c:pt>
                <c:pt idx="93">
                  <c:v>0.30850113052301775</c:v>
                </c:pt>
                <c:pt idx="94">
                  <c:v>0.26499719642243047</c:v>
                </c:pt>
                <c:pt idx="95">
                  <c:v>0.22123174208247345</c:v>
                </c:pt>
                <c:pt idx="96">
                  <c:v>0.17724795872271296</c:v>
                </c:pt>
                <c:pt idx="97">
                  <c:v>0.13308925302709856</c:v>
                </c:pt>
                <c:pt idx="98">
                  <c:v>8.8799204306806628E-2</c:v>
                </c:pt>
                <c:pt idx="99">
                  <c:v>4.4421521492721744E-2</c:v>
                </c:pt>
                <c:pt idx="100">
                  <c:v>-8.5542439716765448E-16</c:v>
                </c:pt>
              </c:numCache>
            </c:numRef>
          </c:yVal>
          <c:smooth val="1"/>
        </c:ser>
        <c:ser>
          <c:idx val="1"/>
          <c:order val="1"/>
          <c:tx>
            <c:strRef>
              <c:f>'QUANTUM PUT'!$D$326</c:f>
              <c:strCache>
                <c:ptCount val="1"/>
                <c:pt idx="0">
                  <c:v>c</c:v>
                </c:pt>
              </c:strCache>
            </c:strRef>
          </c:tx>
          <c:marker>
            <c:symbol val="none"/>
          </c:marker>
          <c:xVal>
            <c:numRef>
              <c:f>'QUANTUM PUT'!$A$327:$A$427</c:f>
              <c:numCache>
                <c:formatCode>General</c:formatCode>
                <c:ptCount val="101"/>
                <c:pt idx="0">
                  <c:v>-0.5</c:v>
                </c:pt>
                <c:pt idx="1">
                  <c:v>-0.49</c:v>
                </c:pt>
                <c:pt idx="2">
                  <c:v>-0.48</c:v>
                </c:pt>
                <c:pt idx="3">
                  <c:v>-0.47</c:v>
                </c:pt>
                <c:pt idx="4">
                  <c:v>-0.45999999999999996</c:v>
                </c:pt>
                <c:pt idx="5">
                  <c:v>-0.44999999999999996</c:v>
                </c:pt>
                <c:pt idx="6">
                  <c:v>-0.43999999999999995</c:v>
                </c:pt>
                <c:pt idx="7">
                  <c:v>-0.42999999999999994</c:v>
                </c:pt>
                <c:pt idx="8">
                  <c:v>-0.41999999999999993</c:v>
                </c:pt>
                <c:pt idx="9">
                  <c:v>-0.40999999999999992</c:v>
                </c:pt>
                <c:pt idx="10">
                  <c:v>-0.39999999999999991</c:v>
                </c:pt>
                <c:pt idx="11">
                  <c:v>-0.3899999999999999</c:v>
                </c:pt>
                <c:pt idx="12">
                  <c:v>-0.37999999999999989</c:v>
                </c:pt>
                <c:pt idx="13">
                  <c:v>-0.36999999999999988</c:v>
                </c:pt>
                <c:pt idx="14">
                  <c:v>-0.35999999999999988</c:v>
                </c:pt>
                <c:pt idx="15">
                  <c:v>-0.34999999999999987</c:v>
                </c:pt>
                <c:pt idx="16">
                  <c:v>-0.33999999999999986</c:v>
                </c:pt>
                <c:pt idx="17">
                  <c:v>-0.32999999999999985</c:v>
                </c:pt>
                <c:pt idx="18">
                  <c:v>-0.31999999999999984</c:v>
                </c:pt>
                <c:pt idx="19">
                  <c:v>-0.30999999999999983</c:v>
                </c:pt>
                <c:pt idx="20">
                  <c:v>-0.29999999999999982</c:v>
                </c:pt>
                <c:pt idx="21">
                  <c:v>-0.28999999999999981</c:v>
                </c:pt>
                <c:pt idx="22">
                  <c:v>-0.2799999999999998</c:v>
                </c:pt>
                <c:pt idx="23">
                  <c:v>-0.2699999999999998</c:v>
                </c:pt>
                <c:pt idx="24">
                  <c:v>-0.25999999999999979</c:v>
                </c:pt>
                <c:pt idx="25">
                  <c:v>-0.24999999999999978</c:v>
                </c:pt>
                <c:pt idx="26">
                  <c:v>-0.23999999999999977</c:v>
                </c:pt>
                <c:pt idx="27">
                  <c:v>-0.22999999999999976</c:v>
                </c:pt>
                <c:pt idx="28">
                  <c:v>-0.21999999999999975</c:v>
                </c:pt>
                <c:pt idx="29">
                  <c:v>-0.20999999999999974</c:v>
                </c:pt>
                <c:pt idx="30">
                  <c:v>-0.19999999999999973</c:v>
                </c:pt>
                <c:pt idx="31">
                  <c:v>-0.18999999999999972</c:v>
                </c:pt>
                <c:pt idx="32">
                  <c:v>-0.17999999999999972</c:v>
                </c:pt>
                <c:pt idx="33">
                  <c:v>-0.16999999999999971</c:v>
                </c:pt>
                <c:pt idx="34">
                  <c:v>-0.1599999999999997</c:v>
                </c:pt>
                <c:pt idx="35">
                  <c:v>-0.14999999999999969</c:v>
                </c:pt>
                <c:pt idx="36">
                  <c:v>-0.13999999999999968</c:v>
                </c:pt>
                <c:pt idx="37">
                  <c:v>-0.12999999999999967</c:v>
                </c:pt>
                <c:pt idx="38">
                  <c:v>-0.11999999999999968</c:v>
                </c:pt>
                <c:pt idx="39">
                  <c:v>-0.10999999999999968</c:v>
                </c:pt>
                <c:pt idx="40">
                  <c:v>-9.9999999999999686E-2</c:v>
                </c:pt>
                <c:pt idx="41">
                  <c:v>-8.9999999999999691E-2</c:v>
                </c:pt>
                <c:pt idx="42">
                  <c:v>-7.9999999999999696E-2</c:v>
                </c:pt>
                <c:pt idx="43">
                  <c:v>-6.9999999999999701E-2</c:v>
                </c:pt>
                <c:pt idx="44">
                  <c:v>-5.9999999999999699E-2</c:v>
                </c:pt>
                <c:pt idx="45">
                  <c:v>-4.9999999999999697E-2</c:v>
                </c:pt>
                <c:pt idx="46">
                  <c:v>-3.9999999999999696E-2</c:v>
                </c:pt>
                <c:pt idx="47">
                  <c:v>-2.9999999999999694E-2</c:v>
                </c:pt>
                <c:pt idx="48">
                  <c:v>-1.9999999999999692E-2</c:v>
                </c:pt>
                <c:pt idx="49">
                  <c:v>-9.9999999999996914E-3</c:v>
                </c:pt>
                <c:pt idx="50">
                  <c:v>0</c:v>
                </c:pt>
                <c:pt idx="51">
                  <c:v>0.01</c:v>
                </c:pt>
                <c:pt idx="52">
                  <c:v>0.02</c:v>
                </c:pt>
                <c:pt idx="53">
                  <c:v>0.03</c:v>
                </c:pt>
                <c:pt idx="54">
                  <c:v>0.04</c:v>
                </c:pt>
                <c:pt idx="55">
                  <c:v>0.05</c:v>
                </c:pt>
                <c:pt idx="56">
                  <c:v>6.0000000000000005E-2</c:v>
                </c:pt>
                <c:pt idx="57">
                  <c:v>7.0000000000000007E-2</c:v>
                </c:pt>
                <c:pt idx="58">
                  <c:v>0.08</c:v>
                </c:pt>
                <c:pt idx="59">
                  <c:v>0.09</c:v>
                </c:pt>
                <c:pt idx="60">
                  <c:v>9.9999999999999992E-2</c:v>
                </c:pt>
                <c:pt idx="61">
                  <c:v>0.10999999999999999</c:v>
                </c:pt>
                <c:pt idx="62">
                  <c:v>0.11999999999999998</c:v>
                </c:pt>
                <c:pt idx="63">
                  <c:v>0.12999999999999998</c:v>
                </c:pt>
                <c:pt idx="64">
                  <c:v>0.13999999999999999</c:v>
                </c:pt>
                <c:pt idx="65">
                  <c:v>0.15</c:v>
                </c:pt>
                <c:pt idx="66">
                  <c:v>0.16</c:v>
                </c:pt>
                <c:pt idx="67">
                  <c:v>0.17</c:v>
                </c:pt>
                <c:pt idx="68">
                  <c:v>0.18000000000000002</c:v>
                </c:pt>
                <c:pt idx="69">
                  <c:v>0.19000000000000003</c:v>
                </c:pt>
                <c:pt idx="70">
                  <c:v>0.20000000000000004</c:v>
                </c:pt>
                <c:pt idx="71">
                  <c:v>0.21000000000000005</c:v>
                </c:pt>
                <c:pt idx="72">
                  <c:v>0.22000000000000006</c:v>
                </c:pt>
                <c:pt idx="73">
                  <c:v>0.23000000000000007</c:v>
                </c:pt>
                <c:pt idx="74">
                  <c:v>0.24000000000000007</c:v>
                </c:pt>
                <c:pt idx="75">
                  <c:v>0.25000000000000006</c:v>
                </c:pt>
                <c:pt idx="76">
                  <c:v>0.26000000000000006</c:v>
                </c:pt>
                <c:pt idx="77">
                  <c:v>0.27000000000000007</c:v>
                </c:pt>
                <c:pt idx="78">
                  <c:v>0.28000000000000008</c:v>
                </c:pt>
                <c:pt idx="79">
                  <c:v>0.29000000000000009</c:v>
                </c:pt>
                <c:pt idx="80">
                  <c:v>0.3000000000000001</c:v>
                </c:pt>
                <c:pt idx="81">
                  <c:v>0.31000000000000011</c:v>
                </c:pt>
                <c:pt idx="82">
                  <c:v>0.32000000000000012</c:v>
                </c:pt>
                <c:pt idx="83">
                  <c:v>0.33000000000000013</c:v>
                </c:pt>
                <c:pt idx="84">
                  <c:v>0.34000000000000014</c:v>
                </c:pt>
                <c:pt idx="85">
                  <c:v>0.35000000000000014</c:v>
                </c:pt>
                <c:pt idx="86">
                  <c:v>0.36000000000000015</c:v>
                </c:pt>
                <c:pt idx="87">
                  <c:v>0.37000000000000016</c:v>
                </c:pt>
                <c:pt idx="88">
                  <c:v>0.38000000000000017</c:v>
                </c:pt>
                <c:pt idx="89">
                  <c:v>0.39000000000000018</c:v>
                </c:pt>
                <c:pt idx="90">
                  <c:v>0.40000000000000019</c:v>
                </c:pt>
                <c:pt idx="91">
                  <c:v>0.4100000000000002</c:v>
                </c:pt>
                <c:pt idx="92">
                  <c:v>0.42000000000000021</c:v>
                </c:pt>
                <c:pt idx="93">
                  <c:v>0.43000000000000022</c:v>
                </c:pt>
                <c:pt idx="94">
                  <c:v>0.44000000000000022</c:v>
                </c:pt>
                <c:pt idx="95">
                  <c:v>0.45000000000000023</c:v>
                </c:pt>
                <c:pt idx="96">
                  <c:v>0.46000000000000024</c:v>
                </c:pt>
                <c:pt idx="97">
                  <c:v>0.47000000000000025</c:v>
                </c:pt>
                <c:pt idx="98">
                  <c:v>0.48000000000000026</c:v>
                </c:pt>
                <c:pt idx="99">
                  <c:v>0.49000000000000027</c:v>
                </c:pt>
                <c:pt idx="100">
                  <c:v>0.50000000000000022</c:v>
                </c:pt>
              </c:numCache>
            </c:numRef>
          </c:xVal>
          <c:yVal>
            <c:numRef>
              <c:f>'QUANTUM PUT'!$D$327:$D$427</c:f>
              <c:numCache>
                <c:formatCode>General</c:formatCode>
                <c:ptCount val="101"/>
                <c:pt idx="0">
                  <c:v>-1.7326215608522129E-16</c:v>
                </c:pt>
                <c:pt idx="1">
                  <c:v>-8.8799204306807961E-2</c:v>
                </c:pt>
                <c:pt idx="2">
                  <c:v>-0.17724795872271429</c:v>
                </c:pt>
                <c:pt idx="3">
                  <c:v>-0.2649971964224318</c:v>
                </c:pt>
                <c:pt idx="4">
                  <c:v>-0.35170061125357299</c:v>
                </c:pt>
                <c:pt idx="5">
                  <c:v>-0.43701602444882187</c:v>
                </c:pt>
                <c:pt idx="6">
                  <c:v>-0.52060673504920141</c:v>
                </c:pt>
                <c:pt idx="7">
                  <c:v>-0.60214284870893442</c:v>
                </c:pt>
                <c:pt idx="8">
                  <c:v>-0.68130257963771435</c:v>
                </c:pt>
                <c:pt idx="9">
                  <c:v>-0.75777352054220537</c:v>
                </c:pt>
                <c:pt idx="10">
                  <c:v>-0.8312538755549076</c:v>
                </c:pt>
                <c:pt idx="11">
                  <c:v>-0.90145365128456645</c:v>
                </c:pt>
                <c:pt idx="12">
                  <c:v>-0.96809580128760409</c:v>
                </c:pt>
                <c:pt idx="13">
                  <c:v>-1.0309173194438608</c:v>
                </c:pt>
                <c:pt idx="14">
                  <c:v>-1.0896702779215952</c:v>
                </c:pt>
                <c:pt idx="15">
                  <c:v>-1.1441228056353694</c:v>
                </c:pt>
                <c:pt idx="16">
                  <c:v>-1.1940600033352908</c:v>
                </c:pt>
                <c:pt idx="17">
                  <c:v>-1.2392847917161731</c:v>
                </c:pt>
                <c:pt idx="18">
                  <c:v>-1.2796186891995176</c:v>
                </c:pt>
                <c:pt idx="19">
                  <c:v>-1.3149025163187624</c:v>
                </c:pt>
                <c:pt idx="20">
                  <c:v>-1.3449970239279154</c:v>
                </c:pt>
                <c:pt idx="21">
                  <c:v>-1.3697834427543154</c:v>
                </c:pt>
                <c:pt idx="22">
                  <c:v>-1.389163952126693</c:v>
                </c:pt>
                <c:pt idx="23">
                  <c:v>-1.4030620660286672</c:v>
                </c:pt>
                <c:pt idx="24">
                  <c:v>-1.4114229349541116</c:v>
                </c:pt>
                <c:pt idx="25">
                  <c:v>-1.4142135623730951</c:v>
                </c:pt>
                <c:pt idx="26">
                  <c:v>-1.4114229349541114</c:v>
                </c:pt>
                <c:pt idx="27">
                  <c:v>-1.4030620660286668</c:v>
                </c:pt>
                <c:pt idx="28">
                  <c:v>-1.3891639521266921</c:v>
                </c:pt>
                <c:pt idx="29">
                  <c:v>-1.3697834427543143</c:v>
                </c:pt>
                <c:pt idx="30">
                  <c:v>-1.3449970239279139</c:v>
                </c:pt>
                <c:pt idx="31">
                  <c:v>-1.3149025163187609</c:v>
                </c:pt>
                <c:pt idx="32">
                  <c:v>-1.2796186891995158</c:v>
                </c:pt>
                <c:pt idx="33">
                  <c:v>-1.2392847917161711</c:v>
                </c:pt>
                <c:pt idx="34">
                  <c:v>-1.1940600033352886</c:v>
                </c:pt>
                <c:pt idx="35">
                  <c:v>-1.1441228056353669</c:v>
                </c:pt>
                <c:pt idx="36">
                  <c:v>-1.0896702779215925</c:v>
                </c:pt>
                <c:pt idx="37">
                  <c:v>-1.0309173194438579</c:v>
                </c:pt>
                <c:pt idx="38">
                  <c:v>-0.9680958012876012</c:v>
                </c:pt>
                <c:pt idx="39">
                  <c:v>-0.90145365128456345</c:v>
                </c:pt>
                <c:pt idx="40">
                  <c:v>-0.8312538755549046</c:v>
                </c:pt>
                <c:pt idx="41">
                  <c:v>-0.75777352054220248</c:v>
                </c:pt>
                <c:pt idx="42">
                  <c:v>-0.68130257963771146</c:v>
                </c:pt>
                <c:pt idx="43">
                  <c:v>-0.60214284870893175</c:v>
                </c:pt>
                <c:pt idx="44">
                  <c:v>-0.52060673504919797</c:v>
                </c:pt>
                <c:pt idx="45">
                  <c:v>-0.43701602444881854</c:v>
                </c:pt>
                <c:pt idx="46">
                  <c:v>-0.35170061125356972</c:v>
                </c:pt>
                <c:pt idx="47">
                  <c:v>-0.26499719642242858</c:v>
                </c:pt>
                <c:pt idx="48">
                  <c:v>-0.17724795872271115</c:v>
                </c:pt>
                <c:pt idx="49">
                  <c:v>-8.8799204306804935E-2</c:v>
                </c:pt>
                <c:pt idx="50">
                  <c:v>0</c:v>
                </c:pt>
                <c:pt idx="51">
                  <c:v>8.8799204306807669E-2</c:v>
                </c:pt>
                <c:pt idx="52">
                  <c:v>0.1772479587227139</c:v>
                </c:pt>
                <c:pt idx="53">
                  <c:v>0.26499719642243119</c:v>
                </c:pt>
                <c:pt idx="54">
                  <c:v>0.35170061125357238</c:v>
                </c:pt>
                <c:pt idx="55">
                  <c:v>0.43701602444882104</c:v>
                </c:pt>
                <c:pt idx="56">
                  <c:v>0.52060673504920063</c:v>
                </c:pt>
                <c:pt idx="57">
                  <c:v>0.6021428487089342</c:v>
                </c:pt>
                <c:pt idx="58">
                  <c:v>0.6813025796377139</c:v>
                </c:pt>
                <c:pt idx="59">
                  <c:v>0.75777352054220493</c:v>
                </c:pt>
                <c:pt idx="60">
                  <c:v>0.83125387555490693</c:v>
                </c:pt>
                <c:pt idx="61">
                  <c:v>0.90145365128456567</c:v>
                </c:pt>
                <c:pt idx="62">
                  <c:v>0.96809580128760309</c:v>
                </c:pt>
                <c:pt idx="63">
                  <c:v>1.0309173194438597</c:v>
                </c:pt>
                <c:pt idx="64">
                  <c:v>1.0896702779215943</c:v>
                </c:pt>
                <c:pt idx="65">
                  <c:v>1.1441228056353687</c:v>
                </c:pt>
                <c:pt idx="66">
                  <c:v>1.1940600033352899</c:v>
                </c:pt>
                <c:pt idx="67">
                  <c:v>1.2392847917161725</c:v>
                </c:pt>
                <c:pt idx="68">
                  <c:v>1.2796186891995169</c:v>
                </c:pt>
                <c:pt idx="69">
                  <c:v>1.314902516318762</c:v>
                </c:pt>
                <c:pt idx="70">
                  <c:v>1.3449970239279148</c:v>
                </c:pt>
                <c:pt idx="71">
                  <c:v>1.3697834427543152</c:v>
                </c:pt>
                <c:pt idx="72">
                  <c:v>1.3891639521266925</c:v>
                </c:pt>
                <c:pt idx="73">
                  <c:v>1.403062066028667</c:v>
                </c:pt>
                <c:pt idx="74">
                  <c:v>1.4114229349541114</c:v>
                </c:pt>
                <c:pt idx="75">
                  <c:v>1.4142135623730951</c:v>
                </c:pt>
                <c:pt idx="76">
                  <c:v>1.4114229349541114</c:v>
                </c:pt>
                <c:pt idx="77">
                  <c:v>1.4030620660286668</c:v>
                </c:pt>
                <c:pt idx="78">
                  <c:v>1.3891639521266925</c:v>
                </c:pt>
                <c:pt idx="79">
                  <c:v>1.3697834427543147</c:v>
                </c:pt>
                <c:pt idx="80">
                  <c:v>1.3449970239279145</c:v>
                </c:pt>
                <c:pt idx="81">
                  <c:v>1.3149025163187615</c:v>
                </c:pt>
                <c:pt idx="82">
                  <c:v>1.2796186891995165</c:v>
                </c:pt>
                <c:pt idx="83">
                  <c:v>1.239284791716172</c:v>
                </c:pt>
                <c:pt idx="84">
                  <c:v>1.1940600033352895</c:v>
                </c:pt>
                <c:pt idx="85">
                  <c:v>1.1441228056353681</c:v>
                </c:pt>
                <c:pt idx="86">
                  <c:v>1.0896702779215937</c:v>
                </c:pt>
                <c:pt idx="87">
                  <c:v>1.030917319443859</c:v>
                </c:pt>
                <c:pt idx="88">
                  <c:v>0.96809580128760231</c:v>
                </c:pt>
                <c:pt idx="89">
                  <c:v>0.90145365128456456</c:v>
                </c:pt>
                <c:pt idx="90">
                  <c:v>0.83125387555490549</c:v>
                </c:pt>
                <c:pt idx="91">
                  <c:v>0.75777352054220337</c:v>
                </c:pt>
                <c:pt idx="92">
                  <c:v>0.68130257963771212</c:v>
                </c:pt>
                <c:pt idx="93">
                  <c:v>0.60214284870893287</c:v>
                </c:pt>
                <c:pt idx="94">
                  <c:v>0.52060673504919908</c:v>
                </c:pt>
                <c:pt idx="95">
                  <c:v>0.43701602444881948</c:v>
                </c:pt>
                <c:pt idx="96">
                  <c:v>0.35170061125357055</c:v>
                </c:pt>
                <c:pt idx="97">
                  <c:v>0.2649971964224293</c:v>
                </c:pt>
                <c:pt idx="98">
                  <c:v>0.17724795872271182</c:v>
                </c:pt>
                <c:pt idx="99">
                  <c:v>8.8799204306805449E-2</c:v>
                </c:pt>
                <c:pt idx="100">
                  <c:v>-1.710848794335309E-15</c:v>
                </c:pt>
              </c:numCache>
            </c:numRef>
          </c:yVal>
          <c:smooth val="1"/>
        </c:ser>
        <c:ser>
          <c:idx val="2"/>
          <c:order val="2"/>
          <c:tx>
            <c:strRef>
              <c:f>'QUANTUM PUT'!$E$326</c:f>
              <c:strCache>
                <c:ptCount val="1"/>
              </c:strCache>
            </c:strRef>
          </c:tx>
          <c:spPr>
            <a:ln>
              <a:solidFill>
                <a:srgbClr val="7030A0"/>
              </a:solidFill>
            </a:ln>
          </c:spPr>
          <c:marker>
            <c:symbol val="none"/>
          </c:marker>
          <c:xVal>
            <c:numRef>
              <c:f>'QUANTUM PUT'!$A$327:$A$427</c:f>
              <c:numCache>
                <c:formatCode>General</c:formatCode>
                <c:ptCount val="101"/>
                <c:pt idx="0">
                  <c:v>-0.5</c:v>
                </c:pt>
                <c:pt idx="1">
                  <c:v>-0.49</c:v>
                </c:pt>
                <c:pt idx="2">
                  <c:v>-0.48</c:v>
                </c:pt>
                <c:pt idx="3">
                  <c:v>-0.47</c:v>
                </c:pt>
                <c:pt idx="4">
                  <c:v>-0.45999999999999996</c:v>
                </c:pt>
                <c:pt idx="5">
                  <c:v>-0.44999999999999996</c:v>
                </c:pt>
                <c:pt idx="6">
                  <c:v>-0.43999999999999995</c:v>
                </c:pt>
                <c:pt idx="7">
                  <c:v>-0.42999999999999994</c:v>
                </c:pt>
                <c:pt idx="8">
                  <c:v>-0.41999999999999993</c:v>
                </c:pt>
                <c:pt idx="9">
                  <c:v>-0.40999999999999992</c:v>
                </c:pt>
                <c:pt idx="10">
                  <c:v>-0.39999999999999991</c:v>
                </c:pt>
                <c:pt idx="11">
                  <c:v>-0.3899999999999999</c:v>
                </c:pt>
                <c:pt idx="12">
                  <c:v>-0.37999999999999989</c:v>
                </c:pt>
                <c:pt idx="13">
                  <c:v>-0.36999999999999988</c:v>
                </c:pt>
                <c:pt idx="14">
                  <c:v>-0.35999999999999988</c:v>
                </c:pt>
                <c:pt idx="15">
                  <c:v>-0.34999999999999987</c:v>
                </c:pt>
                <c:pt idx="16">
                  <c:v>-0.33999999999999986</c:v>
                </c:pt>
                <c:pt idx="17">
                  <c:v>-0.32999999999999985</c:v>
                </c:pt>
                <c:pt idx="18">
                  <c:v>-0.31999999999999984</c:v>
                </c:pt>
                <c:pt idx="19">
                  <c:v>-0.30999999999999983</c:v>
                </c:pt>
                <c:pt idx="20">
                  <c:v>-0.29999999999999982</c:v>
                </c:pt>
                <c:pt idx="21">
                  <c:v>-0.28999999999999981</c:v>
                </c:pt>
                <c:pt idx="22">
                  <c:v>-0.2799999999999998</c:v>
                </c:pt>
                <c:pt idx="23">
                  <c:v>-0.2699999999999998</c:v>
                </c:pt>
                <c:pt idx="24">
                  <c:v>-0.25999999999999979</c:v>
                </c:pt>
                <c:pt idx="25">
                  <c:v>-0.24999999999999978</c:v>
                </c:pt>
                <c:pt idx="26">
                  <c:v>-0.23999999999999977</c:v>
                </c:pt>
                <c:pt idx="27">
                  <c:v>-0.22999999999999976</c:v>
                </c:pt>
                <c:pt idx="28">
                  <c:v>-0.21999999999999975</c:v>
                </c:pt>
                <c:pt idx="29">
                  <c:v>-0.20999999999999974</c:v>
                </c:pt>
                <c:pt idx="30">
                  <c:v>-0.19999999999999973</c:v>
                </c:pt>
                <c:pt idx="31">
                  <c:v>-0.18999999999999972</c:v>
                </c:pt>
                <c:pt idx="32">
                  <c:v>-0.17999999999999972</c:v>
                </c:pt>
                <c:pt idx="33">
                  <c:v>-0.16999999999999971</c:v>
                </c:pt>
                <c:pt idx="34">
                  <c:v>-0.1599999999999997</c:v>
                </c:pt>
                <c:pt idx="35">
                  <c:v>-0.14999999999999969</c:v>
                </c:pt>
                <c:pt idx="36">
                  <c:v>-0.13999999999999968</c:v>
                </c:pt>
                <c:pt idx="37">
                  <c:v>-0.12999999999999967</c:v>
                </c:pt>
                <c:pt idx="38">
                  <c:v>-0.11999999999999968</c:v>
                </c:pt>
                <c:pt idx="39">
                  <c:v>-0.10999999999999968</c:v>
                </c:pt>
                <c:pt idx="40">
                  <c:v>-9.9999999999999686E-2</c:v>
                </c:pt>
                <c:pt idx="41">
                  <c:v>-8.9999999999999691E-2</c:v>
                </c:pt>
                <c:pt idx="42">
                  <c:v>-7.9999999999999696E-2</c:v>
                </c:pt>
                <c:pt idx="43">
                  <c:v>-6.9999999999999701E-2</c:v>
                </c:pt>
                <c:pt idx="44">
                  <c:v>-5.9999999999999699E-2</c:v>
                </c:pt>
                <c:pt idx="45">
                  <c:v>-4.9999999999999697E-2</c:v>
                </c:pt>
                <c:pt idx="46">
                  <c:v>-3.9999999999999696E-2</c:v>
                </c:pt>
                <c:pt idx="47">
                  <c:v>-2.9999999999999694E-2</c:v>
                </c:pt>
                <c:pt idx="48">
                  <c:v>-1.9999999999999692E-2</c:v>
                </c:pt>
                <c:pt idx="49">
                  <c:v>-9.9999999999996914E-3</c:v>
                </c:pt>
                <c:pt idx="50">
                  <c:v>0</c:v>
                </c:pt>
                <c:pt idx="51">
                  <c:v>0.01</c:v>
                </c:pt>
                <c:pt idx="52">
                  <c:v>0.02</c:v>
                </c:pt>
                <c:pt idx="53">
                  <c:v>0.03</c:v>
                </c:pt>
                <c:pt idx="54">
                  <c:v>0.04</c:v>
                </c:pt>
                <c:pt idx="55">
                  <c:v>0.05</c:v>
                </c:pt>
                <c:pt idx="56">
                  <c:v>6.0000000000000005E-2</c:v>
                </c:pt>
                <c:pt idx="57">
                  <c:v>7.0000000000000007E-2</c:v>
                </c:pt>
                <c:pt idx="58">
                  <c:v>0.08</c:v>
                </c:pt>
                <c:pt idx="59">
                  <c:v>0.09</c:v>
                </c:pt>
                <c:pt idx="60">
                  <c:v>9.9999999999999992E-2</c:v>
                </c:pt>
                <c:pt idx="61">
                  <c:v>0.10999999999999999</c:v>
                </c:pt>
                <c:pt idx="62">
                  <c:v>0.11999999999999998</c:v>
                </c:pt>
                <c:pt idx="63">
                  <c:v>0.12999999999999998</c:v>
                </c:pt>
                <c:pt idx="64">
                  <c:v>0.13999999999999999</c:v>
                </c:pt>
                <c:pt idx="65">
                  <c:v>0.15</c:v>
                </c:pt>
                <c:pt idx="66">
                  <c:v>0.16</c:v>
                </c:pt>
                <c:pt idx="67">
                  <c:v>0.17</c:v>
                </c:pt>
                <c:pt idx="68">
                  <c:v>0.18000000000000002</c:v>
                </c:pt>
                <c:pt idx="69">
                  <c:v>0.19000000000000003</c:v>
                </c:pt>
                <c:pt idx="70">
                  <c:v>0.20000000000000004</c:v>
                </c:pt>
                <c:pt idx="71">
                  <c:v>0.21000000000000005</c:v>
                </c:pt>
                <c:pt idx="72">
                  <c:v>0.22000000000000006</c:v>
                </c:pt>
                <c:pt idx="73">
                  <c:v>0.23000000000000007</c:v>
                </c:pt>
                <c:pt idx="74">
                  <c:v>0.24000000000000007</c:v>
                </c:pt>
                <c:pt idx="75">
                  <c:v>0.25000000000000006</c:v>
                </c:pt>
                <c:pt idx="76">
                  <c:v>0.26000000000000006</c:v>
                </c:pt>
                <c:pt idx="77">
                  <c:v>0.27000000000000007</c:v>
                </c:pt>
                <c:pt idx="78">
                  <c:v>0.28000000000000008</c:v>
                </c:pt>
                <c:pt idx="79">
                  <c:v>0.29000000000000009</c:v>
                </c:pt>
                <c:pt idx="80">
                  <c:v>0.3000000000000001</c:v>
                </c:pt>
                <c:pt idx="81">
                  <c:v>0.31000000000000011</c:v>
                </c:pt>
                <c:pt idx="82">
                  <c:v>0.32000000000000012</c:v>
                </c:pt>
                <c:pt idx="83">
                  <c:v>0.33000000000000013</c:v>
                </c:pt>
                <c:pt idx="84">
                  <c:v>0.34000000000000014</c:v>
                </c:pt>
                <c:pt idx="85">
                  <c:v>0.35000000000000014</c:v>
                </c:pt>
                <c:pt idx="86">
                  <c:v>0.36000000000000015</c:v>
                </c:pt>
                <c:pt idx="87">
                  <c:v>0.37000000000000016</c:v>
                </c:pt>
                <c:pt idx="88">
                  <c:v>0.38000000000000017</c:v>
                </c:pt>
                <c:pt idx="89">
                  <c:v>0.39000000000000018</c:v>
                </c:pt>
                <c:pt idx="90">
                  <c:v>0.40000000000000019</c:v>
                </c:pt>
                <c:pt idx="91">
                  <c:v>0.4100000000000002</c:v>
                </c:pt>
                <c:pt idx="92">
                  <c:v>0.42000000000000021</c:v>
                </c:pt>
                <c:pt idx="93">
                  <c:v>0.43000000000000022</c:v>
                </c:pt>
                <c:pt idx="94">
                  <c:v>0.44000000000000022</c:v>
                </c:pt>
                <c:pt idx="95">
                  <c:v>0.45000000000000023</c:v>
                </c:pt>
                <c:pt idx="96">
                  <c:v>0.46000000000000024</c:v>
                </c:pt>
                <c:pt idx="97">
                  <c:v>0.47000000000000025</c:v>
                </c:pt>
                <c:pt idx="98">
                  <c:v>0.48000000000000026</c:v>
                </c:pt>
                <c:pt idx="99">
                  <c:v>0.49000000000000027</c:v>
                </c:pt>
                <c:pt idx="100">
                  <c:v>0.50000000000000022</c:v>
                </c:pt>
              </c:numCache>
            </c:numRef>
          </c:xVal>
          <c:yVal>
            <c:numRef>
              <c:f>'QUANTUM PUT'!$E$327:$E$427</c:f>
              <c:numCache>
                <c:formatCode>General</c:formatCode>
                <c:ptCount val="101"/>
                <c:pt idx="0">
                  <c:v>-6.1257422745431001E-17</c:v>
                </c:pt>
                <c:pt idx="1">
                  <c:v>-3.1379760451185186E-2</c:v>
                </c:pt>
                <c:pt idx="2">
                  <c:v>-6.2542714034991009E-2</c:v>
                </c:pt>
                <c:pt idx="3">
                  <c:v>-9.3273001267210526E-2</c:v>
                </c:pt>
                <c:pt idx="4">
                  <c:v>-0.12335665360055076</c:v>
                </c:pt>
                <c:pt idx="5">
                  <c:v>-0.15258252933471683</c:v>
                </c:pt>
                <c:pt idx="6">
                  <c:v>-0.1807432380989536</c:v>
                </c:pt>
                <c:pt idx="7">
                  <c:v>-0.20763605016853015</c:v>
                </c:pt>
                <c:pt idx="8">
                  <c:v>-0.23306378693686064</c:v>
                </c:pt>
                <c:pt idx="9">
                  <c:v>-0.25683568893976744</c:v>
                </c:pt>
                <c:pt idx="10">
                  <c:v>-0.27876825791752596</c:v>
                </c:pt>
                <c:pt idx="11">
                  <c:v>-0.29868606950339849</c:v>
                </c:pt>
                <c:pt idx="12">
                  <c:v>-0.31642255324401086</c:v>
                </c:pt>
                <c:pt idx="13">
                  <c:v>-0.3318207367866311</c:v>
                </c:pt>
                <c:pt idx="14">
                  <c:v>-0.34473395121071682</c:v>
                </c:pt>
                <c:pt idx="15">
                  <c:v>-0.35502649463540065</c:v>
                </c:pt>
                <c:pt idx="16">
                  <c:v>-0.36257425140029997</c:v>
                </c:pt>
                <c:pt idx="17">
                  <c:v>-0.36726526429349232</c:v>
                </c:pt>
                <c:pt idx="18">
                  <c:v>-0.36900025748702286</c:v>
                </c:pt>
                <c:pt idx="19">
                  <c:v>-0.36769310803612082</c:v>
                </c:pt>
                <c:pt idx="20">
                  <c:v>-0.36327126400268045</c:v>
                </c:pt>
                <c:pt idx="21">
                  <c:v>-0.35567610747565437</c:v>
                </c:pt>
                <c:pt idx="22">
                  <c:v>-0.34486326097999881</c:v>
                </c:pt>
                <c:pt idx="23">
                  <c:v>-0.33080283599082566</c:v>
                </c:pt>
                <c:pt idx="24">
                  <c:v>-0.31347962249958244</c:v>
                </c:pt>
                <c:pt idx="25">
                  <c:v>-0.29289321881345204</c:v>
                </c:pt>
                <c:pt idx="26">
                  <c:v>-0.26905810100685951</c:v>
                </c:pt>
                <c:pt idx="27">
                  <c:v>-0.2420036316840177</c:v>
                </c:pt>
                <c:pt idx="28">
                  <c:v>-0.21177400795289858</c:v>
                </c:pt>
                <c:pt idx="29">
                  <c:v>-0.17842814875293969</c:v>
                </c:pt>
                <c:pt idx="30">
                  <c:v>-0.14203952192020503</c:v>
                </c:pt>
                <c:pt idx="31">
                  <c:v>-0.10269591161368839</c:v>
                </c:pt>
                <c:pt idx="32">
                  <c:v>-6.0499126964003253E-2</c:v>
                </c:pt>
                <c:pt idx="33">
                  <c:v>-1.5564653039918613E-2</c:v>
                </c:pt>
                <c:pt idx="34">
                  <c:v>3.1978754541850014E-2</c:v>
                </c:pt>
                <c:pt idx="35">
                  <c:v>8.1989529813422141E-2</c:v>
                </c:pt>
                <c:pt idx="36">
                  <c:v>0.13431380969023193</c:v>
                </c:pt>
                <c:pt idx="37">
                  <c:v>0.18878599826257156</c:v>
                </c:pt>
                <c:pt idx="38">
                  <c:v>0.24522937995956465</c:v>
                </c:pt>
                <c:pt idx="39">
                  <c:v>0.30345677920553771</c:v>
                </c:pt>
                <c:pt idx="40">
                  <c:v>0.36327126400268239</c:v>
                </c:pt>
                <c:pt idx="41">
                  <c:v>0.42446689069794846</c:v>
                </c:pt>
                <c:pt idx="42">
                  <c:v>0.48682948702691781</c:v>
                </c:pt>
                <c:pt idx="43">
                  <c:v>0.55013747037367666</c:v>
                </c:pt>
                <c:pt idx="44">
                  <c:v>0.61416269804401269</c:v>
                </c:pt>
                <c:pt idx="45">
                  <c:v>0.67867134622019221</c:v>
                </c:pt>
                <c:pt idx="46">
                  <c:v>0.74342481414962513</c:v>
                </c:pt>
                <c:pt idx="47">
                  <c:v>0.80818065001735728</c:v>
                </c:pt>
                <c:pt idx="48">
                  <c:v>0.8726934948639693</c:v>
                </c:pt>
                <c:pt idx="49">
                  <c:v>0.93671604083642013</c:v>
                </c:pt>
                <c:pt idx="50">
                  <c:v>1</c:v>
                </c:pt>
                <c:pt idx="51">
                  <c:v>1.0622970798950451</c:v>
                </c:pt>
                <c:pt idx="52">
                  <c:v>1.1233599619925756</c:v>
                </c:pt>
                <c:pt idx="53">
                  <c:v>1.1829432791888046</c:v>
                </c:pt>
                <c:pt idx="54">
                  <c:v>1.2408045884793326</c:v>
                </c:pt>
                <c:pt idx="55">
                  <c:v>1.2967053349700852</c:v>
                </c:pt>
                <c:pt idx="56">
                  <c:v>1.3504118034133665</c:v>
                </c:pt>
                <c:pt idx="57">
                  <c:v>1.4016960535038201</c:v>
                </c:pt>
                <c:pt idx="58">
                  <c:v>1.4503368352303463</c:v>
                </c:pt>
                <c:pt idx="59">
                  <c:v>1.4961204806559396</c:v>
                </c:pt>
                <c:pt idx="60">
                  <c:v>1.5388417685876266</c:v>
                </c:pt>
                <c:pt idx="61">
                  <c:v>1.5783047587029151</c:v>
                </c:pt>
                <c:pt idx="62">
                  <c:v>1.6143235918169401</c:v>
                </c:pt>
                <c:pt idx="63">
                  <c:v>1.6467232531053926</c:v>
                </c:pt>
                <c:pt idx="64">
                  <c:v>1.6753402952418086</c:v>
                </c:pt>
                <c:pt idx="65">
                  <c:v>1.7000235185633152</c:v>
                </c:pt>
                <c:pt idx="66">
                  <c:v>1.7206346055458785</c:v>
                </c:pt>
                <c:pt idx="67">
                  <c:v>1.7370487070478071</c:v>
                </c:pt>
                <c:pt idx="68">
                  <c:v>1.7491549779680344</c:v>
                </c:pt>
                <c:pt idx="69">
                  <c:v>1.7568570601628135</c:v>
                </c:pt>
                <c:pt idx="70">
                  <c:v>1.7600735106701011</c:v>
                </c:pt>
                <c:pt idx="71">
                  <c:v>1.7587381735043215</c:v>
                </c:pt>
                <c:pt idx="72">
                  <c:v>1.7528004935044781</c:v>
                </c:pt>
                <c:pt idx="73">
                  <c:v>1.7422257709449371</c:v>
                </c:pt>
                <c:pt idx="74">
                  <c:v>1.7269953558496827</c:v>
                </c:pt>
                <c:pt idx="75">
                  <c:v>1.7071067811865472</c:v>
                </c:pt>
                <c:pt idx="76">
                  <c:v>1.6825738343569601</c:v>
                </c:pt>
                <c:pt idx="77">
                  <c:v>1.6534265666381294</c:v>
                </c:pt>
                <c:pt idx="78">
                  <c:v>1.6197112404773781</c:v>
                </c:pt>
                <c:pt idx="79">
                  <c:v>1.5814902147816072</c:v>
                </c:pt>
                <c:pt idx="80">
                  <c:v>1.5388417685876263</c:v>
                </c:pt>
                <c:pt idx="81">
                  <c:v>1.4918598637403815</c:v>
                </c:pt>
                <c:pt idx="82">
                  <c:v>1.4406538474450155</c:v>
                </c:pt>
                <c:pt idx="83">
                  <c:v>1.3853480957942341</c:v>
                </c:pt>
                <c:pt idx="84">
                  <c:v>1.3260815996037296</c:v>
                </c:pt>
                <c:pt idx="85">
                  <c:v>1.2630074941144935</c:v>
                </c:pt>
                <c:pt idx="86">
                  <c:v>1.196292534340861</c:v>
                </c:pt>
                <c:pt idx="87">
                  <c:v>1.1261165180561912</c:v>
                </c:pt>
                <c:pt idx="88">
                  <c:v>1.0526716586133653</c:v>
                </c:pt>
                <c:pt idx="89">
                  <c:v>0.97616190999397978</c:v>
                </c:pt>
                <c:pt idx="90">
                  <c:v>0.89680224666741903</c:v>
                </c:pt>
                <c:pt idx="91">
                  <c:v>0.81481790101822416</c:v>
                </c:pt>
                <c:pt idx="92">
                  <c:v>0.73044356126656818</c:v>
                </c:pt>
                <c:pt idx="93">
                  <c:v>0.64392253296161384</c:v>
                </c:pt>
                <c:pt idx="94">
                  <c:v>0.55550586727040097</c:v>
                </c:pt>
                <c:pt idx="95">
                  <c:v>0.46545145941517652</c:v>
                </c:pt>
                <c:pt idx="96">
                  <c:v>0.37402312072915705</c:v>
                </c:pt>
                <c:pt idx="97">
                  <c:v>0.28148962790423687</c:v>
                </c:pt>
                <c:pt idx="98">
                  <c:v>0.18812375309361545</c:v>
                </c:pt>
                <c:pt idx="99">
                  <c:v>9.420127860743932E-2</c:v>
                </c:pt>
                <c:pt idx="100">
                  <c:v>-1.8146291760889888E-15</c:v>
                </c:pt>
              </c:numCache>
            </c:numRef>
          </c:yVal>
          <c:smooth val="1"/>
        </c:ser>
        <c:axId val="121187328"/>
        <c:axId val="121193216"/>
      </c:scatterChart>
      <c:valAx>
        <c:axId val="121187328"/>
        <c:scaling>
          <c:orientation val="minMax"/>
          <c:max val="0.5"/>
          <c:min val="-0.5"/>
        </c:scaling>
        <c:axPos val="b"/>
        <c:numFmt formatCode="General" sourceLinked="1"/>
        <c:tickLblPos val="nextTo"/>
        <c:txPr>
          <a:bodyPr/>
          <a:lstStyle/>
          <a:p>
            <a:pPr>
              <a:defRPr b="1"/>
            </a:pPr>
            <a:endParaRPr lang="nl-NL"/>
          </a:p>
        </c:txPr>
        <c:crossAx val="121193216"/>
        <c:crosses val="autoZero"/>
        <c:crossBetween val="midCat"/>
        <c:majorUnit val="0.1"/>
      </c:valAx>
      <c:valAx>
        <c:axId val="121193216"/>
        <c:scaling>
          <c:orientation val="minMax"/>
        </c:scaling>
        <c:axPos val="l"/>
        <c:majorGridlines/>
        <c:numFmt formatCode="General" sourceLinked="1"/>
        <c:tickLblPos val="nextTo"/>
        <c:spPr>
          <a:ln w="15875"/>
        </c:spPr>
        <c:txPr>
          <a:bodyPr/>
          <a:lstStyle/>
          <a:p>
            <a:pPr>
              <a:defRPr b="1"/>
            </a:pPr>
            <a:endParaRPr lang="nl-NL"/>
          </a:p>
        </c:txPr>
        <c:crossAx val="121187328"/>
        <c:crosses val="autoZero"/>
        <c:crossBetween val="midCat"/>
      </c:valAx>
    </c:plotArea>
    <c:plotVisOnly val="1"/>
  </c:chart>
  <c:printSettings>
    <c:headerFooter/>
    <c:pageMargins b="0.75000000000000422" l="0.70000000000000062" r="0.70000000000000062" t="0.75000000000000422"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nl-NL"/>
  <c:chart>
    <c:plotArea>
      <c:layout/>
      <c:scatterChart>
        <c:scatterStyle val="smoothMarker"/>
        <c:ser>
          <c:idx val="0"/>
          <c:order val="0"/>
          <c:tx>
            <c:strRef>
              <c:f>'QUANTUM PUT'!$F$326</c:f>
              <c:strCache>
                <c:ptCount val="1"/>
                <c:pt idx="0">
                  <c:v>d</c:v>
                </c:pt>
              </c:strCache>
            </c:strRef>
          </c:tx>
          <c:marker>
            <c:symbol val="none"/>
          </c:marker>
          <c:xVal>
            <c:numRef>
              <c:f>'QUANTUM PUT'!$A$327:$A$427</c:f>
              <c:numCache>
                <c:formatCode>General</c:formatCode>
                <c:ptCount val="101"/>
                <c:pt idx="0">
                  <c:v>-0.5</c:v>
                </c:pt>
                <c:pt idx="1">
                  <c:v>-0.49</c:v>
                </c:pt>
                <c:pt idx="2">
                  <c:v>-0.48</c:v>
                </c:pt>
                <c:pt idx="3">
                  <c:v>-0.47</c:v>
                </c:pt>
                <c:pt idx="4">
                  <c:v>-0.45999999999999996</c:v>
                </c:pt>
                <c:pt idx="5">
                  <c:v>-0.44999999999999996</c:v>
                </c:pt>
                <c:pt idx="6">
                  <c:v>-0.43999999999999995</c:v>
                </c:pt>
                <c:pt idx="7">
                  <c:v>-0.42999999999999994</c:v>
                </c:pt>
                <c:pt idx="8">
                  <c:v>-0.41999999999999993</c:v>
                </c:pt>
                <c:pt idx="9">
                  <c:v>-0.40999999999999992</c:v>
                </c:pt>
                <c:pt idx="10">
                  <c:v>-0.39999999999999991</c:v>
                </c:pt>
                <c:pt idx="11">
                  <c:v>-0.3899999999999999</c:v>
                </c:pt>
                <c:pt idx="12">
                  <c:v>-0.37999999999999989</c:v>
                </c:pt>
                <c:pt idx="13">
                  <c:v>-0.36999999999999988</c:v>
                </c:pt>
                <c:pt idx="14">
                  <c:v>-0.35999999999999988</c:v>
                </c:pt>
                <c:pt idx="15">
                  <c:v>-0.34999999999999987</c:v>
                </c:pt>
                <c:pt idx="16">
                  <c:v>-0.33999999999999986</c:v>
                </c:pt>
                <c:pt idx="17">
                  <c:v>-0.32999999999999985</c:v>
                </c:pt>
                <c:pt idx="18">
                  <c:v>-0.31999999999999984</c:v>
                </c:pt>
                <c:pt idx="19">
                  <c:v>-0.30999999999999983</c:v>
                </c:pt>
                <c:pt idx="20">
                  <c:v>-0.29999999999999982</c:v>
                </c:pt>
                <c:pt idx="21">
                  <c:v>-0.28999999999999981</c:v>
                </c:pt>
                <c:pt idx="22">
                  <c:v>-0.2799999999999998</c:v>
                </c:pt>
                <c:pt idx="23">
                  <c:v>-0.2699999999999998</c:v>
                </c:pt>
                <c:pt idx="24">
                  <c:v>-0.25999999999999979</c:v>
                </c:pt>
                <c:pt idx="25">
                  <c:v>-0.24999999999999978</c:v>
                </c:pt>
                <c:pt idx="26">
                  <c:v>-0.23999999999999977</c:v>
                </c:pt>
                <c:pt idx="27">
                  <c:v>-0.22999999999999976</c:v>
                </c:pt>
                <c:pt idx="28">
                  <c:v>-0.21999999999999975</c:v>
                </c:pt>
                <c:pt idx="29">
                  <c:v>-0.20999999999999974</c:v>
                </c:pt>
                <c:pt idx="30">
                  <c:v>-0.19999999999999973</c:v>
                </c:pt>
                <c:pt idx="31">
                  <c:v>-0.18999999999999972</c:v>
                </c:pt>
                <c:pt idx="32">
                  <c:v>-0.17999999999999972</c:v>
                </c:pt>
                <c:pt idx="33">
                  <c:v>-0.16999999999999971</c:v>
                </c:pt>
                <c:pt idx="34">
                  <c:v>-0.1599999999999997</c:v>
                </c:pt>
                <c:pt idx="35">
                  <c:v>-0.14999999999999969</c:v>
                </c:pt>
                <c:pt idx="36">
                  <c:v>-0.13999999999999968</c:v>
                </c:pt>
                <c:pt idx="37">
                  <c:v>-0.12999999999999967</c:v>
                </c:pt>
                <c:pt idx="38">
                  <c:v>-0.11999999999999968</c:v>
                </c:pt>
                <c:pt idx="39">
                  <c:v>-0.10999999999999968</c:v>
                </c:pt>
                <c:pt idx="40">
                  <c:v>-9.9999999999999686E-2</c:v>
                </c:pt>
                <c:pt idx="41">
                  <c:v>-8.9999999999999691E-2</c:v>
                </c:pt>
                <c:pt idx="42">
                  <c:v>-7.9999999999999696E-2</c:v>
                </c:pt>
                <c:pt idx="43">
                  <c:v>-6.9999999999999701E-2</c:v>
                </c:pt>
                <c:pt idx="44">
                  <c:v>-5.9999999999999699E-2</c:v>
                </c:pt>
                <c:pt idx="45">
                  <c:v>-4.9999999999999697E-2</c:v>
                </c:pt>
                <c:pt idx="46">
                  <c:v>-3.9999999999999696E-2</c:v>
                </c:pt>
                <c:pt idx="47">
                  <c:v>-2.9999999999999694E-2</c:v>
                </c:pt>
                <c:pt idx="48">
                  <c:v>-1.9999999999999692E-2</c:v>
                </c:pt>
                <c:pt idx="49">
                  <c:v>-9.9999999999996914E-3</c:v>
                </c:pt>
                <c:pt idx="50">
                  <c:v>0</c:v>
                </c:pt>
                <c:pt idx="51">
                  <c:v>0.01</c:v>
                </c:pt>
                <c:pt idx="52">
                  <c:v>0.02</c:v>
                </c:pt>
                <c:pt idx="53">
                  <c:v>0.03</c:v>
                </c:pt>
                <c:pt idx="54">
                  <c:v>0.04</c:v>
                </c:pt>
                <c:pt idx="55">
                  <c:v>0.05</c:v>
                </c:pt>
                <c:pt idx="56">
                  <c:v>6.0000000000000005E-2</c:v>
                </c:pt>
                <c:pt idx="57">
                  <c:v>7.0000000000000007E-2</c:v>
                </c:pt>
                <c:pt idx="58">
                  <c:v>0.08</c:v>
                </c:pt>
                <c:pt idx="59">
                  <c:v>0.09</c:v>
                </c:pt>
                <c:pt idx="60">
                  <c:v>9.9999999999999992E-2</c:v>
                </c:pt>
                <c:pt idx="61">
                  <c:v>0.10999999999999999</c:v>
                </c:pt>
                <c:pt idx="62">
                  <c:v>0.11999999999999998</c:v>
                </c:pt>
                <c:pt idx="63">
                  <c:v>0.12999999999999998</c:v>
                </c:pt>
                <c:pt idx="64">
                  <c:v>0.13999999999999999</c:v>
                </c:pt>
                <c:pt idx="65">
                  <c:v>0.15</c:v>
                </c:pt>
                <c:pt idx="66">
                  <c:v>0.16</c:v>
                </c:pt>
                <c:pt idx="67">
                  <c:v>0.17</c:v>
                </c:pt>
                <c:pt idx="68">
                  <c:v>0.18000000000000002</c:v>
                </c:pt>
                <c:pt idx="69">
                  <c:v>0.19000000000000003</c:v>
                </c:pt>
                <c:pt idx="70">
                  <c:v>0.20000000000000004</c:v>
                </c:pt>
                <c:pt idx="71">
                  <c:v>0.21000000000000005</c:v>
                </c:pt>
                <c:pt idx="72">
                  <c:v>0.22000000000000006</c:v>
                </c:pt>
                <c:pt idx="73">
                  <c:v>0.23000000000000007</c:v>
                </c:pt>
                <c:pt idx="74">
                  <c:v>0.24000000000000007</c:v>
                </c:pt>
                <c:pt idx="75">
                  <c:v>0.25000000000000006</c:v>
                </c:pt>
                <c:pt idx="76">
                  <c:v>0.26000000000000006</c:v>
                </c:pt>
                <c:pt idx="77">
                  <c:v>0.27000000000000007</c:v>
                </c:pt>
                <c:pt idx="78">
                  <c:v>0.28000000000000008</c:v>
                </c:pt>
                <c:pt idx="79">
                  <c:v>0.29000000000000009</c:v>
                </c:pt>
                <c:pt idx="80">
                  <c:v>0.3000000000000001</c:v>
                </c:pt>
                <c:pt idx="81">
                  <c:v>0.31000000000000011</c:v>
                </c:pt>
                <c:pt idx="82">
                  <c:v>0.32000000000000012</c:v>
                </c:pt>
                <c:pt idx="83">
                  <c:v>0.33000000000000013</c:v>
                </c:pt>
                <c:pt idx="84">
                  <c:v>0.34000000000000014</c:v>
                </c:pt>
                <c:pt idx="85">
                  <c:v>0.35000000000000014</c:v>
                </c:pt>
                <c:pt idx="86">
                  <c:v>0.36000000000000015</c:v>
                </c:pt>
                <c:pt idx="87">
                  <c:v>0.37000000000000016</c:v>
                </c:pt>
                <c:pt idx="88">
                  <c:v>0.38000000000000017</c:v>
                </c:pt>
                <c:pt idx="89">
                  <c:v>0.39000000000000018</c:v>
                </c:pt>
                <c:pt idx="90">
                  <c:v>0.40000000000000019</c:v>
                </c:pt>
                <c:pt idx="91">
                  <c:v>0.4100000000000002</c:v>
                </c:pt>
                <c:pt idx="92">
                  <c:v>0.42000000000000021</c:v>
                </c:pt>
                <c:pt idx="93">
                  <c:v>0.43000000000000022</c:v>
                </c:pt>
                <c:pt idx="94">
                  <c:v>0.44000000000000022</c:v>
                </c:pt>
                <c:pt idx="95">
                  <c:v>0.45000000000000023</c:v>
                </c:pt>
                <c:pt idx="96">
                  <c:v>0.46000000000000024</c:v>
                </c:pt>
                <c:pt idx="97">
                  <c:v>0.47000000000000025</c:v>
                </c:pt>
                <c:pt idx="98">
                  <c:v>0.48000000000000026</c:v>
                </c:pt>
                <c:pt idx="99">
                  <c:v>0.49000000000000027</c:v>
                </c:pt>
                <c:pt idx="100">
                  <c:v>0.50000000000000022</c:v>
                </c:pt>
              </c:numCache>
            </c:numRef>
          </c:xVal>
          <c:yVal>
            <c:numRef>
              <c:f>'QUANTUM PUT'!$F$327:$F$427</c:f>
              <c:numCache>
                <c:formatCode>General</c:formatCode>
                <c:ptCount val="101"/>
                <c:pt idx="0">
                  <c:v>7.5049436828248957E-35</c:v>
                </c:pt>
                <c:pt idx="1">
                  <c:v>1.9732715717284514E-5</c:v>
                </c:pt>
                <c:pt idx="2">
                  <c:v>7.8852986855222076E-5</c:v>
                </c:pt>
                <c:pt idx="3">
                  <c:v>1.7712749271311389E-4</c:v>
                </c:pt>
                <c:pt idx="4">
                  <c:v>3.1416838871369001E-4</c:v>
                </c:pt>
                <c:pt idx="5">
                  <c:v>4.8943483704846609E-4</c:v>
                </c:pt>
                <c:pt idx="6">
                  <c:v>7.0223514111748852E-4</c:v>
                </c:pt>
                <c:pt idx="7">
                  <c:v>9.5172947533980615E-4</c:v>
                </c:pt>
                <c:pt idx="8">
                  <c:v>1.2369331995613661E-3</c:v>
                </c:pt>
                <c:pt idx="9">
                  <c:v>1.5567207449798523E-3</c:v>
                </c:pt>
                <c:pt idx="10">
                  <c:v>1.9098300562505289E-3</c:v>
                </c:pt>
                <c:pt idx="11">
                  <c:v>2.2948675722421121E-3</c:v>
                </c:pt>
                <c:pt idx="12">
                  <c:v>2.7103137257858908E-3</c:v>
                </c:pt>
                <c:pt idx="13">
                  <c:v>3.1545289407131204E-3</c:v>
                </c:pt>
                <c:pt idx="14">
                  <c:v>3.62576010251311E-3</c:v>
                </c:pt>
                <c:pt idx="15">
                  <c:v>4.1221474770752782E-3</c:v>
                </c:pt>
                <c:pt idx="16">
                  <c:v>4.6417320502100427E-3</c:v>
                </c:pt>
                <c:pt idx="17">
                  <c:v>5.1824632589828569E-3</c:v>
                </c:pt>
                <c:pt idx="18">
                  <c:v>5.7422070843492845E-3</c:v>
                </c:pt>
                <c:pt idx="19">
                  <c:v>6.3187544731532312E-3</c:v>
                </c:pt>
                <c:pt idx="20">
                  <c:v>6.9098300562505377E-3</c:v>
                </c:pt>
                <c:pt idx="21">
                  <c:v>7.5131011283514661E-3</c:v>
                </c:pt>
                <c:pt idx="22">
                  <c:v>8.1261868541427675E-3</c:v>
                </c:pt>
                <c:pt idx="23">
                  <c:v>8.7466676643569718E-3</c:v>
                </c:pt>
                <c:pt idx="24">
                  <c:v>9.3720948047068819E-3</c:v>
                </c:pt>
                <c:pt idx="25">
                  <c:v>1.0000000000000014E-2</c:v>
                </c:pt>
                <c:pt idx="26">
                  <c:v>1.0627905195293148E-2</c:v>
                </c:pt>
                <c:pt idx="27">
                  <c:v>1.1253332335643058E-2</c:v>
                </c:pt>
                <c:pt idx="28">
                  <c:v>1.1873813145857266E-2</c:v>
                </c:pt>
                <c:pt idx="29">
                  <c:v>1.2486898871648567E-2</c:v>
                </c:pt>
                <c:pt idx="30">
                  <c:v>1.3090169943749492E-2</c:v>
                </c:pt>
                <c:pt idx="31">
                  <c:v>1.3681245526846797E-2</c:v>
                </c:pt>
                <c:pt idx="32">
                  <c:v>1.4257792915650743E-2</c:v>
                </c:pt>
                <c:pt idx="33">
                  <c:v>1.481753674101717E-2</c:v>
                </c:pt>
                <c:pt idx="34">
                  <c:v>1.5358267949789986E-2</c:v>
                </c:pt>
                <c:pt idx="35">
                  <c:v>1.587785252292475E-2</c:v>
                </c:pt>
                <c:pt idx="36">
                  <c:v>1.637423989748691E-2</c:v>
                </c:pt>
                <c:pt idx="37">
                  <c:v>1.6845471059286906E-2</c:v>
                </c:pt>
                <c:pt idx="38">
                  <c:v>1.7289686274214133E-2</c:v>
                </c:pt>
                <c:pt idx="39">
                  <c:v>1.7705132427757907E-2</c:v>
                </c:pt>
                <c:pt idx="40">
                  <c:v>1.8090169943749491E-2</c:v>
                </c:pt>
                <c:pt idx="41">
                  <c:v>1.8443279255020165E-2</c:v>
                </c:pt>
                <c:pt idx="42">
                  <c:v>1.8763066800438648E-2</c:v>
                </c:pt>
                <c:pt idx="43">
                  <c:v>1.9048270524660207E-2</c:v>
                </c:pt>
                <c:pt idx="44">
                  <c:v>1.9297764858882523E-2</c:v>
                </c:pt>
                <c:pt idx="45">
                  <c:v>1.9510565162951545E-2</c:v>
                </c:pt>
                <c:pt idx="46">
                  <c:v>1.9685831611286321E-2</c:v>
                </c:pt>
                <c:pt idx="47">
                  <c:v>1.9822872507286895E-2</c:v>
                </c:pt>
                <c:pt idx="48">
                  <c:v>1.9921147013144784E-2</c:v>
                </c:pt>
                <c:pt idx="49">
                  <c:v>1.9980267284282718E-2</c:v>
                </c:pt>
                <c:pt idx="50">
                  <c:v>2.0000000000000004E-2</c:v>
                </c:pt>
                <c:pt idx="51">
                  <c:v>1.9980267284282718E-2</c:v>
                </c:pt>
                <c:pt idx="52">
                  <c:v>1.9921147013144777E-2</c:v>
                </c:pt>
                <c:pt idx="53">
                  <c:v>1.9822872507286888E-2</c:v>
                </c:pt>
                <c:pt idx="54">
                  <c:v>1.9685831611286314E-2</c:v>
                </c:pt>
                <c:pt idx="55">
                  <c:v>1.9510565162951545E-2</c:v>
                </c:pt>
                <c:pt idx="56">
                  <c:v>1.9297764858882519E-2</c:v>
                </c:pt>
                <c:pt idx="57">
                  <c:v>1.90482705246602E-2</c:v>
                </c:pt>
                <c:pt idx="58">
                  <c:v>1.8763066800438637E-2</c:v>
                </c:pt>
                <c:pt idx="59">
                  <c:v>1.8443279255020154E-2</c:v>
                </c:pt>
                <c:pt idx="60">
                  <c:v>1.8090169943749478E-2</c:v>
                </c:pt>
                <c:pt idx="61">
                  <c:v>1.7705132427757894E-2</c:v>
                </c:pt>
                <c:pt idx="62">
                  <c:v>1.7289686274214122E-2</c:v>
                </c:pt>
                <c:pt idx="63">
                  <c:v>1.6845471059286889E-2</c:v>
                </c:pt>
                <c:pt idx="64">
                  <c:v>1.63742398974869E-2</c:v>
                </c:pt>
                <c:pt idx="65">
                  <c:v>1.5877852522924733E-2</c:v>
                </c:pt>
                <c:pt idx="66">
                  <c:v>1.5358267949789971E-2</c:v>
                </c:pt>
                <c:pt idx="67">
                  <c:v>1.4817536741017153E-2</c:v>
                </c:pt>
                <c:pt idx="68">
                  <c:v>1.4257792915650727E-2</c:v>
                </c:pt>
                <c:pt idx="69">
                  <c:v>1.3681245526846781E-2</c:v>
                </c:pt>
                <c:pt idx="70">
                  <c:v>1.3090169943749473E-2</c:v>
                </c:pt>
                <c:pt idx="71">
                  <c:v>1.2486898871648546E-2</c:v>
                </c:pt>
                <c:pt idx="72">
                  <c:v>1.1873813145857247E-2</c:v>
                </c:pt>
                <c:pt idx="73">
                  <c:v>1.1253332335643041E-2</c:v>
                </c:pt>
                <c:pt idx="74">
                  <c:v>1.0627905195293131E-2</c:v>
                </c:pt>
                <c:pt idx="75">
                  <c:v>9.999999999999995E-3</c:v>
                </c:pt>
                <c:pt idx="76">
                  <c:v>9.3720948047068663E-3</c:v>
                </c:pt>
                <c:pt idx="77">
                  <c:v>8.7466676643569545E-3</c:v>
                </c:pt>
                <c:pt idx="78">
                  <c:v>8.1261868541427501E-3</c:v>
                </c:pt>
                <c:pt idx="79">
                  <c:v>7.513101128351447E-3</c:v>
                </c:pt>
                <c:pt idx="80">
                  <c:v>6.9098300562505212E-3</c:v>
                </c:pt>
                <c:pt idx="81">
                  <c:v>6.3187544731532165E-3</c:v>
                </c:pt>
                <c:pt idx="82">
                  <c:v>5.7422070843492698E-3</c:v>
                </c:pt>
                <c:pt idx="83">
                  <c:v>5.1824632589828412E-3</c:v>
                </c:pt>
                <c:pt idx="84">
                  <c:v>4.6417320502100271E-3</c:v>
                </c:pt>
                <c:pt idx="85">
                  <c:v>4.1221474770752617E-3</c:v>
                </c:pt>
                <c:pt idx="86">
                  <c:v>3.6257601025130974E-3</c:v>
                </c:pt>
                <c:pt idx="87">
                  <c:v>3.1545289407131066E-3</c:v>
                </c:pt>
                <c:pt idx="88">
                  <c:v>2.7103137257858778E-3</c:v>
                </c:pt>
                <c:pt idx="89">
                  <c:v>2.2948675722421013E-3</c:v>
                </c:pt>
                <c:pt idx="90">
                  <c:v>1.9098300562505185E-3</c:v>
                </c:pt>
                <c:pt idx="91">
                  <c:v>1.5567207449798423E-3</c:v>
                </c:pt>
                <c:pt idx="92">
                  <c:v>1.2369331995613574E-3</c:v>
                </c:pt>
                <c:pt idx="93">
                  <c:v>9.5172947533980041E-4</c:v>
                </c:pt>
                <c:pt idx="94">
                  <c:v>7.0223514111748201E-4</c:v>
                </c:pt>
                <c:pt idx="95">
                  <c:v>4.8943483704846056E-4</c:v>
                </c:pt>
                <c:pt idx="96">
                  <c:v>3.1416838871368557E-4</c:v>
                </c:pt>
                <c:pt idx="97">
                  <c:v>1.7712749271311064E-4</c:v>
                </c:pt>
                <c:pt idx="98">
                  <c:v>7.8852986855219853E-5</c:v>
                </c:pt>
                <c:pt idx="99">
                  <c:v>1.97327157172834E-5</c:v>
                </c:pt>
                <c:pt idx="100">
                  <c:v>7.3175089926964515E-33</c:v>
                </c:pt>
              </c:numCache>
            </c:numRef>
          </c:yVal>
          <c:smooth val="1"/>
        </c:ser>
        <c:ser>
          <c:idx val="1"/>
          <c:order val="1"/>
          <c:tx>
            <c:strRef>
              <c:f>'QUANTUM PUT'!$G$326</c:f>
              <c:strCache>
                <c:ptCount val="1"/>
                <c:pt idx="0">
                  <c:v>e</c:v>
                </c:pt>
              </c:strCache>
            </c:strRef>
          </c:tx>
          <c:marker>
            <c:symbol val="none"/>
          </c:marker>
          <c:xVal>
            <c:numRef>
              <c:f>'QUANTUM PUT'!$A$327:$A$427</c:f>
              <c:numCache>
                <c:formatCode>General</c:formatCode>
                <c:ptCount val="101"/>
                <c:pt idx="0">
                  <c:v>-0.5</c:v>
                </c:pt>
                <c:pt idx="1">
                  <c:v>-0.49</c:v>
                </c:pt>
                <c:pt idx="2">
                  <c:v>-0.48</c:v>
                </c:pt>
                <c:pt idx="3">
                  <c:v>-0.47</c:v>
                </c:pt>
                <c:pt idx="4">
                  <c:v>-0.45999999999999996</c:v>
                </c:pt>
                <c:pt idx="5">
                  <c:v>-0.44999999999999996</c:v>
                </c:pt>
                <c:pt idx="6">
                  <c:v>-0.43999999999999995</c:v>
                </c:pt>
                <c:pt idx="7">
                  <c:v>-0.42999999999999994</c:v>
                </c:pt>
                <c:pt idx="8">
                  <c:v>-0.41999999999999993</c:v>
                </c:pt>
                <c:pt idx="9">
                  <c:v>-0.40999999999999992</c:v>
                </c:pt>
                <c:pt idx="10">
                  <c:v>-0.39999999999999991</c:v>
                </c:pt>
                <c:pt idx="11">
                  <c:v>-0.3899999999999999</c:v>
                </c:pt>
                <c:pt idx="12">
                  <c:v>-0.37999999999999989</c:v>
                </c:pt>
                <c:pt idx="13">
                  <c:v>-0.36999999999999988</c:v>
                </c:pt>
                <c:pt idx="14">
                  <c:v>-0.35999999999999988</c:v>
                </c:pt>
                <c:pt idx="15">
                  <c:v>-0.34999999999999987</c:v>
                </c:pt>
                <c:pt idx="16">
                  <c:v>-0.33999999999999986</c:v>
                </c:pt>
                <c:pt idx="17">
                  <c:v>-0.32999999999999985</c:v>
                </c:pt>
                <c:pt idx="18">
                  <c:v>-0.31999999999999984</c:v>
                </c:pt>
                <c:pt idx="19">
                  <c:v>-0.30999999999999983</c:v>
                </c:pt>
                <c:pt idx="20">
                  <c:v>-0.29999999999999982</c:v>
                </c:pt>
                <c:pt idx="21">
                  <c:v>-0.28999999999999981</c:v>
                </c:pt>
                <c:pt idx="22">
                  <c:v>-0.2799999999999998</c:v>
                </c:pt>
                <c:pt idx="23">
                  <c:v>-0.2699999999999998</c:v>
                </c:pt>
                <c:pt idx="24">
                  <c:v>-0.25999999999999979</c:v>
                </c:pt>
                <c:pt idx="25">
                  <c:v>-0.24999999999999978</c:v>
                </c:pt>
                <c:pt idx="26">
                  <c:v>-0.23999999999999977</c:v>
                </c:pt>
                <c:pt idx="27">
                  <c:v>-0.22999999999999976</c:v>
                </c:pt>
                <c:pt idx="28">
                  <c:v>-0.21999999999999975</c:v>
                </c:pt>
                <c:pt idx="29">
                  <c:v>-0.20999999999999974</c:v>
                </c:pt>
                <c:pt idx="30">
                  <c:v>-0.19999999999999973</c:v>
                </c:pt>
                <c:pt idx="31">
                  <c:v>-0.18999999999999972</c:v>
                </c:pt>
                <c:pt idx="32">
                  <c:v>-0.17999999999999972</c:v>
                </c:pt>
                <c:pt idx="33">
                  <c:v>-0.16999999999999971</c:v>
                </c:pt>
                <c:pt idx="34">
                  <c:v>-0.1599999999999997</c:v>
                </c:pt>
                <c:pt idx="35">
                  <c:v>-0.14999999999999969</c:v>
                </c:pt>
                <c:pt idx="36">
                  <c:v>-0.13999999999999968</c:v>
                </c:pt>
                <c:pt idx="37">
                  <c:v>-0.12999999999999967</c:v>
                </c:pt>
                <c:pt idx="38">
                  <c:v>-0.11999999999999968</c:v>
                </c:pt>
                <c:pt idx="39">
                  <c:v>-0.10999999999999968</c:v>
                </c:pt>
                <c:pt idx="40">
                  <c:v>-9.9999999999999686E-2</c:v>
                </c:pt>
                <c:pt idx="41">
                  <c:v>-8.9999999999999691E-2</c:v>
                </c:pt>
                <c:pt idx="42">
                  <c:v>-7.9999999999999696E-2</c:v>
                </c:pt>
                <c:pt idx="43">
                  <c:v>-6.9999999999999701E-2</c:v>
                </c:pt>
                <c:pt idx="44">
                  <c:v>-5.9999999999999699E-2</c:v>
                </c:pt>
                <c:pt idx="45">
                  <c:v>-4.9999999999999697E-2</c:v>
                </c:pt>
                <c:pt idx="46">
                  <c:v>-3.9999999999999696E-2</c:v>
                </c:pt>
                <c:pt idx="47">
                  <c:v>-2.9999999999999694E-2</c:v>
                </c:pt>
                <c:pt idx="48">
                  <c:v>-1.9999999999999692E-2</c:v>
                </c:pt>
                <c:pt idx="49">
                  <c:v>-9.9999999999996914E-3</c:v>
                </c:pt>
                <c:pt idx="50">
                  <c:v>0</c:v>
                </c:pt>
                <c:pt idx="51">
                  <c:v>0.01</c:v>
                </c:pt>
                <c:pt idx="52">
                  <c:v>0.02</c:v>
                </c:pt>
                <c:pt idx="53">
                  <c:v>0.03</c:v>
                </c:pt>
                <c:pt idx="54">
                  <c:v>0.04</c:v>
                </c:pt>
                <c:pt idx="55">
                  <c:v>0.05</c:v>
                </c:pt>
                <c:pt idx="56">
                  <c:v>6.0000000000000005E-2</c:v>
                </c:pt>
                <c:pt idx="57">
                  <c:v>7.0000000000000007E-2</c:v>
                </c:pt>
                <c:pt idx="58">
                  <c:v>0.08</c:v>
                </c:pt>
                <c:pt idx="59">
                  <c:v>0.09</c:v>
                </c:pt>
                <c:pt idx="60">
                  <c:v>9.9999999999999992E-2</c:v>
                </c:pt>
                <c:pt idx="61">
                  <c:v>0.10999999999999999</c:v>
                </c:pt>
                <c:pt idx="62">
                  <c:v>0.11999999999999998</c:v>
                </c:pt>
                <c:pt idx="63">
                  <c:v>0.12999999999999998</c:v>
                </c:pt>
                <c:pt idx="64">
                  <c:v>0.13999999999999999</c:v>
                </c:pt>
                <c:pt idx="65">
                  <c:v>0.15</c:v>
                </c:pt>
                <c:pt idx="66">
                  <c:v>0.16</c:v>
                </c:pt>
                <c:pt idx="67">
                  <c:v>0.17</c:v>
                </c:pt>
                <c:pt idx="68">
                  <c:v>0.18000000000000002</c:v>
                </c:pt>
                <c:pt idx="69">
                  <c:v>0.19000000000000003</c:v>
                </c:pt>
                <c:pt idx="70">
                  <c:v>0.20000000000000004</c:v>
                </c:pt>
                <c:pt idx="71">
                  <c:v>0.21000000000000005</c:v>
                </c:pt>
                <c:pt idx="72">
                  <c:v>0.22000000000000006</c:v>
                </c:pt>
                <c:pt idx="73">
                  <c:v>0.23000000000000007</c:v>
                </c:pt>
                <c:pt idx="74">
                  <c:v>0.24000000000000007</c:v>
                </c:pt>
                <c:pt idx="75">
                  <c:v>0.25000000000000006</c:v>
                </c:pt>
                <c:pt idx="76">
                  <c:v>0.26000000000000006</c:v>
                </c:pt>
                <c:pt idx="77">
                  <c:v>0.27000000000000007</c:v>
                </c:pt>
                <c:pt idx="78">
                  <c:v>0.28000000000000008</c:v>
                </c:pt>
                <c:pt idx="79">
                  <c:v>0.29000000000000009</c:v>
                </c:pt>
                <c:pt idx="80">
                  <c:v>0.3000000000000001</c:v>
                </c:pt>
                <c:pt idx="81">
                  <c:v>0.31000000000000011</c:v>
                </c:pt>
                <c:pt idx="82">
                  <c:v>0.32000000000000012</c:v>
                </c:pt>
                <c:pt idx="83">
                  <c:v>0.33000000000000013</c:v>
                </c:pt>
                <c:pt idx="84">
                  <c:v>0.34000000000000014</c:v>
                </c:pt>
                <c:pt idx="85">
                  <c:v>0.35000000000000014</c:v>
                </c:pt>
                <c:pt idx="86">
                  <c:v>0.36000000000000015</c:v>
                </c:pt>
                <c:pt idx="87">
                  <c:v>0.37000000000000016</c:v>
                </c:pt>
                <c:pt idx="88">
                  <c:v>0.38000000000000017</c:v>
                </c:pt>
                <c:pt idx="89">
                  <c:v>0.39000000000000018</c:v>
                </c:pt>
                <c:pt idx="90">
                  <c:v>0.40000000000000019</c:v>
                </c:pt>
                <c:pt idx="91">
                  <c:v>0.4100000000000002</c:v>
                </c:pt>
                <c:pt idx="92">
                  <c:v>0.42000000000000021</c:v>
                </c:pt>
                <c:pt idx="93">
                  <c:v>0.43000000000000022</c:v>
                </c:pt>
                <c:pt idx="94">
                  <c:v>0.44000000000000022</c:v>
                </c:pt>
                <c:pt idx="95">
                  <c:v>0.45000000000000023</c:v>
                </c:pt>
                <c:pt idx="96">
                  <c:v>0.46000000000000024</c:v>
                </c:pt>
                <c:pt idx="97">
                  <c:v>0.47000000000000025</c:v>
                </c:pt>
                <c:pt idx="98">
                  <c:v>0.48000000000000026</c:v>
                </c:pt>
                <c:pt idx="99">
                  <c:v>0.49000000000000027</c:v>
                </c:pt>
                <c:pt idx="100">
                  <c:v>0.50000000000000022</c:v>
                </c:pt>
              </c:numCache>
            </c:numRef>
          </c:xVal>
          <c:yVal>
            <c:numRef>
              <c:f>'QUANTUM PUT'!$G$327:$G$427</c:f>
              <c:numCache>
                <c:formatCode>General</c:formatCode>
                <c:ptCount val="101"/>
                <c:pt idx="0">
                  <c:v>3.0019774731299583E-34</c:v>
                </c:pt>
                <c:pt idx="1">
                  <c:v>7.8852986855222211E-5</c:v>
                </c:pt>
                <c:pt idx="2">
                  <c:v>3.1416838871369028E-4</c:v>
                </c:pt>
                <c:pt idx="3">
                  <c:v>7.0223514111748906E-4</c:v>
                </c:pt>
                <c:pt idx="4">
                  <c:v>1.2369331995613687E-3</c:v>
                </c:pt>
                <c:pt idx="5">
                  <c:v>1.9098300562505328E-3</c:v>
                </c:pt>
                <c:pt idx="6">
                  <c:v>2.7103137257858938E-3</c:v>
                </c:pt>
                <c:pt idx="7">
                  <c:v>3.625760102513107E-3</c:v>
                </c:pt>
                <c:pt idx="8">
                  <c:v>4.641732050210041E-3</c:v>
                </c:pt>
                <c:pt idx="9">
                  <c:v>5.7422070843492811E-3</c:v>
                </c:pt>
                <c:pt idx="10">
                  <c:v>6.9098300562505377E-3</c:v>
                </c:pt>
                <c:pt idx="11">
                  <c:v>8.1261868541427675E-3</c:v>
                </c:pt>
                <c:pt idx="12">
                  <c:v>9.3720948047068819E-3</c:v>
                </c:pt>
                <c:pt idx="13">
                  <c:v>1.0627905195293153E-2</c:v>
                </c:pt>
                <c:pt idx="14">
                  <c:v>1.1873813145857266E-2</c:v>
                </c:pt>
                <c:pt idx="15">
                  <c:v>1.3090169943749492E-2</c:v>
                </c:pt>
                <c:pt idx="16">
                  <c:v>1.4257792915650746E-2</c:v>
                </c:pt>
                <c:pt idx="17">
                  <c:v>1.5358267949789986E-2</c:v>
                </c:pt>
                <c:pt idx="18">
                  <c:v>1.6374239897486917E-2</c:v>
                </c:pt>
                <c:pt idx="19">
                  <c:v>1.7289686274214133E-2</c:v>
                </c:pt>
                <c:pt idx="20">
                  <c:v>1.8090169943749495E-2</c:v>
                </c:pt>
                <c:pt idx="21">
                  <c:v>1.8763066800438648E-2</c:v>
                </c:pt>
                <c:pt idx="22">
                  <c:v>1.929776485888253E-2</c:v>
                </c:pt>
                <c:pt idx="23">
                  <c:v>1.9685831611286321E-2</c:v>
                </c:pt>
                <c:pt idx="24">
                  <c:v>1.9921147013144784E-2</c:v>
                </c:pt>
                <c:pt idx="25">
                  <c:v>2.0000000000000004E-2</c:v>
                </c:pt>
                <c:pt idx="26">
                  <c:v>1.9921147013144777E-2</c:v>
                </c:pt>
                <c:pt idx="27">
                  <c:v>1.9685831611286311E-2</c:v>
                </c:pt>
                <c:pt idx="28">
                  <c:v>1.9297764858882505E-2</c:v>
                </c:pt>
                <c:pt idx="29">
                  <c:v>1.876306680043862E-2</c:v>
                </c:pt>
                <c:pt idx="30">
                  <c:v>1.8090169943749453E-2</c:v>
                </c:pt>
                <c:pt idx="31">
                  <c:v>1.7289686274214091E-2</c:v>
                </c:pt>
                <c:pt idx="32">
                  <c:v>1.6374239897486872E-2</c:v>
                </c:pt>
                <c:pt idx="33">
                  <c:v>1.5358267949789938E-2</c:v>
                </c:pt>
                <c:pt idx="34">
                  <c:v>1.4257792915650696E-2</c:v>
                </c:pt>
                <c:pt idx="35">
                  <c:v>1.3090169943749437E-2</c:v>
                </c:pt>
                <c:pt idx="36">
                  <c:v>1.1873813145857209E-2</c:v>
                </c:pt>
                <c:pt idx="37">
                  <c:v>1.0627905195293092E-2</c:v>
                </c:pt>
                <c:pt idx="38">
                  <c:v>9.3720948047068264E-3</c:v>
                </c:pt>
                <c:pt idx="39">
                  <c:v>8.1261868541427137E-3</c:v>
                </c:pt>
                <c:pt idx="40">
                  <c:v>6.9098300562504883E-3</c:v>
                </c:pt>
                <c:pt idx="41">
                  <c:v>5.7422070843492377E-3</c:v>
                </c:pt>
                <c:pt idx="42">
                  <c:v>4.6417320502100019E-3</c:v>
                </c:pt>
                <c:pt idx="43">
                  <c:v>3.6257601025130749E-3</c:v>
                </c:pt>
                <c:pt idx="44">
                  <c:v>2.7103137257858578E-3</c:v>
                </c:pt>
                <c:pt idx="45">
                  <c:v>1.9098300562505036E-3</c:v>
                </c:pt>
                <c:pt idx="46">
                  <c:v>1.2369331995613457E-3</c:v>
                </c:pt>
                <c:pt idx="47">
                  <c:v>7.0223514111747193E-4</c:v>
                </c:pt>
                <c:pt idx="48">
                  <c:v>3.1416838871367917E-4</c:v>
                </c:pt>
                <c:pt idx="49">
                  <c:v>7.8852986855216831E-5</c:v>
                </c:pt>
                <c:pt idx="50">
                  <c:v>0</c:v>
                </c:pt>
                <c:pt idx="51">
                  <c:v>7.8852986855221696E-5</c:v>
                </c:pt>
                <c:pt idx="52">
                  <c:v>3.1416838871368887E-4</c:v>
                </c:pt>
                <c:pt idx="53">
                  <c:v>7.0223514111748581E-4</c:v>
                </c:pt>
                <c:pt idx="54">
                  <c:v>1.2369331995613646E-3</c:v>
                </c:pt>
                <c:pt idx="55">
                  <c:v>1.9098300562505255E-3</c:v>
                </c:pt>
                <c:pt idx="56">
                  <c:v>2.7103137257858856E-3</c:v>
                </c:pt>
                <c:pt idx="57">
                  <c:v>3.6257601025131043E-3</c:v>
                </c:pt>
                <c:pt idx="58">
                  <c:v>4.6417320502100349E-3</c:v>
                </c:pt>
                <c:pt idx="59">
                  <c:v>5.742207084349275E-3</c:v>
                </c:pt>
                <c:pt idx="60">
                  <c:v>6.9098300562505264E-3</c:v>
                </c:pt>
                <c:pt idx="61">
                  <c:v>8.1261868541427536E-3</c:v>
                </c:pt>
                <c:pt idx="62">
                  <c:v>9.3720948047068629E-3</c:v>
                </c:pt>
                <c:pt idx="63">
                  <c:v>1.0627905195293131E-2</c:v>
                </c:pt>
                <c:pt idx="64">
                  <c:v>1.1873813145857247E-2</c:v>
                </c:pt>
                <c:pt idx="65">
                  <c:v>1.3090169943749477E-2</c:v>
                </c:pt>
                <c:pt idx="66">
                  <c:v>1.4257792915650727E-2</c:v>
                </c:pt>
                <c:pt idx="67">
                  <c:v>1.5358267949789971E-2</c:v>
                </c:pt>
                <c:pt idx="68">
                  <c:v>1.63742398974869E-2</c:v>
                </c:pt>
                <c:pt idx="69">
                  <c:v>1.7289686274214122E-2</c:v>
                </c:pt>
                <c:pt idx="70">
                  <c:v>1.8090169943749478E-2</c:v>
                </c:pt>
                <c:pt idx="71">
                  <c:v>1.8763066800438644E-2</c:v>
                </c:pt>
                <c:pt idx="72">
                  <c:v>1.9297764858882519E-2</c:v>
                </c:pt>
                <c:pt idx="73">
                  <c:v>1.9685831611286314E-2</c:v>
                </c:pt>
                <c:pt idx="74">
                  <c:v>1.9921147013144777E-2</c:v>
                </c:pt>
                <c:pt idx="75">
                  <c:v>2.0000000000000004E-2</c:v>
                </c:pt>
                <c:pt idx="76">
                  <c:v>1.9921147013144777E-2</c:v>
                </c:pt>
                <c:pt idx="77">
                  <c:v>1.9685831611286311E-2</c:v>
                </c:pt>
                <c:pt idx="78">
                  <c:v>1.9297764858882519E-2</c:v>
                </c:pt>
                <c:pt idx="79">
                  <c:v>1.876306680043863E-2</c:v>
                </c:pt>
                <c:pt idx="80">
                  <c:v>1.8090169943749471E-2</c:v>
                </c:pt>
                <c:pt idx="81">
                  <c:v>1.7289686274214108E-2</c:v>
                </c:pt>
                <c:pt idx="82">
                  <c:v>1.6374239897486889E-2</c:v>
                </c:pt>
                <c:pt idx="83">
                  <c:v>1.5358267949789959E-2</c:v>
                </c:pt>
                <c:pt idx="84">
                  <c:v>1.4257792915650715E-2</c:v>
                </c:pt>
                <c:pt idx="85">
                  <c:v>1.3090169943749461E-2</c:v>
                </c:pt>
                <c:pt idx="86">
                  <c:v>1.1873813145857231E-2</c:v>
                </c:pt>
                <c:pt idx="87">
                  <c:v>1.0627905195293117E-2</c:v>
                </c:pt>
                <c:pt idx="88">
                  <c:v>9.3720948047068472E-3</c:v>
                </c:pt>
                <c:pt idx="89">
                  <c:v>8.1261868541427328E-3</c:v>
                </c:pt>
                <c:pt idx="90">
                  <c:v>6.909830056250503E-3</c:v>
                </c:pt>
                <c:pt idx="91">
                  <c:v>5.7422070843492516E-3</c:v>
                </c:pt>
                <c:pt idx="92">
                  <c:v>4.6417320502100106E-3</c:v>
                </c:pt>
                <c:pt idx="93">
                  <c:v>3.6257601025130883E-3</c:v>
                </c:pt>
                <c:pt idx="94">
                  <c:v>2.7103137257858696E-3</c:v>
                </c:pt>
                <c:pt idx="95">
                  <c:v>1.909830056250512E-3</c:v>
                </c:pt>
                <c:pt idx="96">
                  <c:v>1.2369331995613516E-3</c:v>
                </c:pt>
                <c:pt idx="97">
                  <c:v>7.0223514111747583E-4</c:v>
                </c:pt>
                <c:pt idx="98">
                  <c:v>3.1416838871368155E-4</c:v>
                </c:pt>
                <c:pt idx="99">
                  <c:v>7.8852986855217753E-5</c:v>
                </c:pt>
                <c:pt idx="100">
                  <c:v>2.9270035970785806E-32</c:v>
                </c:pt>
              </c:numCache>
            </c:numRef>
          </c:yVal>
          <c:smooth val="1"/>
        </c:ser>
        <c:ser>
          <c:idx val="2"/>
          <c:order val="2"/>
          <c:tx>
            <c:strRef>
              <c:f>'QUANTUM PUT'!$H$326</c:f>
              <c:strCache>
                <c:ptCount val="1"/>
                <c:pt idx="0">
                  <c:v>f</c:v>
                </c:pt>
              </c:strCache>
            </c:strRef>
          </c:tx>
          <c:spPr>
            <a:ln>
              <a:solidFill>
                <a:srgbClr val="00B050"/>
              </a:solidFill>
            </a:ln>
          </c:spPr>
          <c:marker>
            <c:symbol val="none"/>
          </c:marker>
          <c:xVal>
            <c:numRef>
              <c:f>'QUANTUM PUT'!$A$327:$A$427</c:f>
              <c:numCache>
                <c:formatCode>General</c:formatCode>
                <c:ptCount val="101"/>
                <c:pt idx="0">
                  <c:v>-0.5</c:v>
                </c:pt>
                <c:pt idx="1">
                  <c:v>-0.49</c:v>
                </c:pt>
                <c:pt idx="2">
                  <c:v>-0.48</c:v>
                </c:pt>
                <c:pt idx="3">
                  <c:v>-0.47</c:v>
                </c:pt>
                <c:pt idx="4">
                  <c:v>-0.45999999999999996</c:v>
                </c:pt>
                <c:pt idx="5">
                  <c:v>-0.44999999999999996</c:v>
                </c:pt>
                <c:pt idx="6">
                  <c:v>-0.43999999999999995</c:v>
                </c:pt>
                <c:pt idx="7">
                  <c:v>-0.42999999999999994</c:v>
                </c:pt>
                <c:pt idx="8">
                  <c:v>-0.41999999999999993</c:v>
                </c:pt>
                <c:pt idx="9">
                  <c:v>-0.40999999999999992</c:v>
                </c:pt>
                <c:pt idx="10">
                  <c:v>-0.39999999999999991</c:v>
                </c:pt>
                <c:pt idx="11">
                  <c:v>-0.3899999999999999</c:v>
                </c:pt>
                <c:pt idx="12">
                  <c:v>-0.37999999999999989</c:v>
                </c:pt>
                <c:pt idx="13">
                  <c:v>-0.36999999999999988</c:v>
                </c:pt>
                <c:pt idx="14">
                  <c:v>-0.35999999999999988</c:v>
                </c:pt>
                <c:pt idx="15">
                  <c:v>-0.34999999999999987</c:v>
                </c:pt>
                <c:pt idx="16">
                  <c:v>-0.33999999999999986</c:v>
                </c:pt>
                <c:pt idx="17">
                  <c:v>-0.32999999999999985</c:v>
                </c:pt>
                <c:pt idx="18">
                  <c:v>-0.31999999999999984</c:v>
                </c:pt>
                <c:pt idx="19">
                  <c:v>-0.30999999999999983</c:v>
                </c:pt>
                <c:pt idx="20">
                  <c:v>-0.29999999999999982</c:v>
                </c:pt>
                <c:pt idx="21">
                  <c:v>-0.28999999999999981</c:v>
                </c:pt>
                <c:pt idx="22">
                  <c:v>-0.2799999999999998</c:v>
                </c:pt>
                <c:pt idx="23">
                  <c:v>-0.2699999999999998</c:v>
                </c:pt>
                <c:pt idx="24">
                  <c:v>-0.25999999999999979</c:v>
                </c:pt>
                <c:pt idx="25">
                  <c:v>-0.24999999999999978</c:v>
                </c:pt>
                <c:pt idx="26">
                  <c:v>-0.23999999999999977</c:v>
                </c:pt>
                <c:pt idx="27">
                  <c:v>-0.22999999999999976</c:v>
                </c:pt>
                <c:pt idx="28">
                  <c:v>-0.21999999999999975</c:v>
                </c:pt>
                <c:pt idx="29">
                  <c:v>-0.20999999999999974</c:v>
                </c:pt>
                <c:pt idx="30">
                  <c:v>-0.19999999999999973</c:v>
                </c:pt>
                <c:pt idx="31">
                  <c:v>-0.18999999999999972</c:v>
                </c:pt>
                <c:pt idx="32">
                  <c:v>-0.17999999999999972</c:v>
                </c:pt>
                <c:pt idx="33">
                  <c:v>-0.16999999999999971</c:v>
                </c:pt>
                <c:pt idx="34">
                  <c:v>-0.1599999999999997</c:v>
                </c:pt>
                <c:pt idx="35">
                  <c:v>-0.14999999999999969</c:v>
                </c:pt>
                <c:pt idx="36">
                  <c:v>-0.13999999999999968</c:v>
                </c:pt>
                <c:pt idx="37">
                  <c:v>-0.12999999999999967</c:v>
                </c:pt>
                <c:pt idx="38">
                  <c:v>-0.11999999999999968</c:v>
                </c:pt>
                <c:pt idx="39">
                  <c:v>-0.10999999999999968</c:v>
                </c:pt>
                <c:pt idx="40">
                  <c:v>-9.9999999999999686E-2</c:v>
                </c:pt>
                <c:pt idx="41">
                  <c:v>-8.9999999999999691E-2</c:v>
                </c:pt>
                <c:pt idx="42">
                  <c:v>-7.9999999999999696E-2</c:v>
                </c:pt>
                <c:pt idx="43">
                  <c:v>-6.9999999999999701E-2</c:v>
                </c:pt>
                <c:pt idx="44">
                  <c:v>-5.9999999999999699E-2</c:v>
                </c:pt>
                <c:pt idx="45">
                  <c:v>-4.9999999999999697E-2</c:v>
                </c:pt>
                <c:pt idx="46">
                  <c:v>-3.9999999999999696E-2</c:v>
                </c:pt>
                <c:pt idx="47">
                  <c:v>-2.9999999999999694E-2</c:v>
                </c:pt>
                <c:pt idx="48">
                  <c:v>-1.9999999999999692E-2</c:v>
                </c:pt>
                <c:pt idx="49">
                  <c:v>-9.9999999999996914E-3</c:v>
                </c:pt>
                <c:pt idx="50">
                  <c:v>0</c:v>
                </c:pt>
                <c:pt idx="51">
                  <c:v>0.01</c:v>
                </c:pt>
                <c:pt idx="52">
                  <c:v>0.02</c:v>
                </c:pt>
                <c:pt idx="53">
                  <c:v>0.03</c:v>
                </c:pt>
                <c:pt idx="54">
                  <c:v>0.04</c:v>
                </c:pt>
                <c:pt idx="55">
                  <c:v>0.05</c:v>
                </c:pt>
                <c:pt idx="56">
                  <c:v>6.0000000000000005E-2</c:v>
                </c:pt>
                <c:pt idx="57">
                  <c:v>7.0000000000000007E-2</c:v>
                </c:pt>
                <c:pt idx="58">
                  <c:v>0.08</c:v>
                </c:pt>
                <c:pt idx="59">
                  <c:v>0.09</c:v>
                </c:pt>
                <c:pt idx="60">
                  <c:v>9.9999999999999992E-2</c:v>
                </c:pt>
                <c:pt idx="61">
                  <c:v>0.10999999999999999</c:v>
                </c:pt>
                <c:pt idx="62">
                  <c:v>0.11999999999999998</c:v>
                </c:pt>
                <c:pt idx="63">
                  <c:v>0.12999999999999998</c:v>
                </c:pt>
                <c:pt idx="64">
                  <c:v>0.13999999999999999</c:v>
                </c:pt>
                <c:pt idx="65">
                  <c:v>0.15</c:v>
                </c:pt>
                <c:pt idx="66">
                  <c:v>0.16</c:v>
                </c:pt>
                <c:pt idx="67">
                  <c:v>0.17</c:v>
                </c:pt>
                <c:pt idx="68">
                  <c:v>0.18000000000000002</c:v>
                </c:pt>
                <c:pt idx="69">
                  <c:v>0.19000000000000003</c:v>
                </c:pt>
                <c:pt idx="70">
                  <c:v>0.20000000000000004</c:v>
                </c:pt>
                <c:pt idx="71">
                  <c:v>0.21000000000000005</c:v>
                </c:pt>
                <c:pt idx="72">
                  <c:v>0.22000000000000006</c:v>
                </c:pt>
                <c:pt idx="73">
                  <c:v>0.23000000000000007</c:v>
                </c:pt>
                <c:pt idx="74">
                  <c:v>0.24000000000000007</c:v>
                </c:pt>
                <c:pt idx="75">
                  <c:v>0.25000000000000006</c:v>
                </c:pt>
                <c:pt idx="76">
                  <c:v>0.26000000000000006</c:v>
                </c:pt>
                <c:pt idx="77">
                  <c:v>0.27000000000000007</c:v>
                </c:pt>
                <c:pt idx="78">
                  <c:v>0.28000000000000008</c:v>
                </c:pt>
                <c:pt idx="79">
                  <c:v>0.29000000000000009</c:v>
                </c:pt>
                <c:pt idx="80">
                  <c:v>0.3000000000000001</c:v>
                </c:pt>
                <c:pt idx="81">
                  <c:v>0.31000000000000011</c:v>
                </c:pt>
                <c:pt idx="82">
                  <c:v>0.32000000000000012</c:v>
                </c:pt>
                <c:pt idx="83">
                  <c:v>0.33000000000000013</c:v>
                </c:pt>
                <c:pt idx="84">
                  <c:v>0.34000000000000014</c:v>
                </c:pt>
                <c:pt idx="85">
                  <c:v>0.35000000000000014</c:v>
                </c:pt>
                <c:pt idx="86">
                  <c:v>0.36000000000000015</c:v>
                </c:pt>
                <c:pt idx="87">
                  <c:v>0.37000000000000016</c:v>
                </c:pt>
                <c:pt idx="88">
                  <c:v>0.38000000000000017</c:v>
                </c:pt>
                <c:pt idx="89">
                  <c:v>0.39000000000000018</c:v>
                </c:pt>
                <c:pt idx="90">
                  <c:v>0.40000000000000019</c:v>
                </c:pt>
                <c:pt idx="91">
                  <c:v>0.4100000000000002</c:v>
                </c:pt>
                <c:pt idx="92">
                  <c:v>0.42000000000000021</c:v>
                </c:pt>
                <c:pt idx="93">
                  <c:v>0.43000000000000022</c:v>
                </c:pt>
                <c:pt idx="94">
                  <c:v>0.44000000000000022</c:v>
                </c:pt>
                <c:pt idx="95">
                  <c:v>0.45000000000000023</c:v>
                </c:pt>
                <c:pt idx="96">
                  <c:v>0.46000000000000024</c:v>
                </c:pt>
                <c:pt idx="97">
                  <c:v>0.47000000000000025</c:v>
                </c:pt>
                <c:pt idx="98">
                  <c:v>0.48000000000000026</c:v>
                </c:pt>
                <c:pt idx="99">
                  <c:v>0.49000000000000027</c:v>
                </c:pt>
                <c:pt idx="100">
                  <c:v>0.50000000000000022</c:v>
                </c:pt>
              </c:numCache>
            </c:numRef>
          </c:xVal>
          <c:yVal>
            <c:numRef>
              <c:f>'QUANTUM PUT'!$H$327:$H$427</c:f>
              <c:numCache>
                <c:formatCode>General</c:formatCode>
                <c:ptCount val="101"/>
                <c:pt idx="0">
                  <c:v>1.8762359207062239E-34</c:v>
                </c:pt>
                <c:pt idx="1">
                  <c:v>4.9292851286253364E-5</c:v>
                </c:pt>
                <c:pt idx="2">
                  <c:v>1.9651068778445618E-4</c:v>
                </c:pt>
                <c:pt idx="3">
                  <c:v>4.3968131691530149E-4</c:v>
                </c:pt>
                <c:pt idx="4">
                  <c:v>7.7555079413752935E-4</c:v>
                </c:pt>
                <c:pt idx="5">
                  <c:v>1.1996324466494995E-3</c:v>
                </c:pt>
                <c:pt idx="6">
                  <c:v>1.7062744334516912E-3</c:v>
                </c:pt>
                <c:pt idx="7">
                  <c:v>2.2887447889264564E-3</c:v>
                </c:pt>
                <c:pt idx="8">
                  <c:v>2.9393326248857033E-3</c:v>
                </c:pt>
                <c:pt idx="9">
                  <c:v>3.6494639146645667E-3</c:v>
                </c:pt>
                <c:pt idx="10">
                  <c:v>4.4098300562505337E-3</c:v>
                </c:pt>
                <c:pt idx="11">
                  <c:v>5.2105272131924398E-3</c:v>
                </c:pt>
                <c:pt idx="12">
                  <c:v>6.0412042652463862E-3</c:v>
                </c:pt>
                <c:pt idx="13">
                  <c:v>6.8912170680031368E-3</c:v>
                </c:pt>
                <c:pt idx="14">
                  <c:v>7.7497866241851877E-3</c:v>
                </c:pt>
                <c:pt idx="15">
                  <c:v>8.6061587104123843E-3</c:v>
                </c:pt>
                <c:pt idx="16">
                  <c:v>9.449762482930394E-3</c:v>
                </c:pt>
                <c:pt idx="17">
                  <c:v>1.0270365604386421E-2</c:v>
                </c:pt>
                <c:pt idx="18">
                  <c:v>1.10582234909181E-2</c:v>
                </c:pt>
                <c:pt idx="19">
                  <c:v>1.1804220373683682E-2</c:v>
                </c:pt>
                <c:pt idx="20">
                  <c:v>1.2500000000000016E-2</c:v>
                </c:pt>
                <c:pt idx="21">
                  <c:v>1.3138083964395057E-2</c:v>
                </c:pt>
                <c:pt idx="22">
                  <c:v>1.3711975856512649E-2</c:v>
                </c:pt>
                <c:pt idx="23">
                  <c:v>1.4216249637821646E-2</c:v>
                </c:pt>
                <c:pt idx="24">
                  <c:v>1.4646620908925833E-2</c:v>
                </c:pt>
                <c:pt idx="25">
                  <c:v>1.500000000000001E-2</c:v>
                </c:pt>
                <c:pt idx="26">
                  <c:v>1.5274526104218963E-2</c:v>
                </c:pt>
                <c:pt idx="27">
                  <c:v>1.5469581973464683E-2</c:v>
                </c:pt>
                <c:pt idx="28">
                  <c:v>1.5585789002369885E-2</c:v>
                </c:pt>
                <c:pt idx="29">
                  <c:v>1.5624982836043595E-2</c:v>
                </c:pt>
                <c:pt idx="30">
                  <c:v>1.5590169943749472E-2</c:v>
                </c:pt>
                <c:pt idx="31">
                  <c:v>1.5485465900530444E-2</c:v>
                </c:pt>
                <c:pt idx="32">
                  <c:v>1.5316016406568808E-2</c:v>
                </c:pt>
                <c:pt idx="33">
                  <c:v>1.5087902345403553E-2</c:v>
                </c:pt>
                <c:pt idx="34">
                  <c:v>1.4808030432720342E-2</c:v>
                </c:pt>
                <c:pt idx="35">
                  <c:v>1.4484011233337094E-2</c:v>
                </c:pt>
                <c:pt idx="36">
                  <c:v>1.4124026521672059E-2</c:v>
                </c:pt>
                <c:pt idx="37">
                  <c:v>1.3736688127289998E-2</c:v>
                </c:pt>
                <c:pt idx="38">
                  <c:v>1.333089053946048E-2</c:v>
                </c:pt>
                <c:pt idx="39">
                  <c:v>1.291565964095031E-2</c:v>
                </c:pt>
                <c:pt idx="40">
                  <c:v>1.249999999999999E-2</c:v>
                </c:pt>
                <c:pt idx="41">
                  <c:v>1.2092743169684702E-2</c:v>
                </c:pt>
                <c:pt idx="42">
                  <c:v>1.1702399425324325E-2</c:v>
                </c:pt>
                <c:pt idx="43">
                  <c:v>1.1337015313586642E-2</c:v>
                </c:pt>
                <c:pt idx="44">
                  <c:v>1.100403929233419E-2</c:v>
                </c:pt>
                <c:pt idx="45">
                  <c:v>1.0710197609601024E-2</c:v>
                </c:pt>
                <c:pt idx="46">
                  <c:v>1.0461382405423833E-2</c:v>
                </c:pt>
                <c:pt idx="47">
                  <c:v>1.0262553824202183E-2</c:v>
                </c:pt>
                <c:pt idx="48">
                  <c:v>1.0117657700929232E-2</c:v>
                </c:pt>
                <c:pt idx="49">
                  <c:v>1.0029560135568967E-2</c:v>
                </c:pt>
                <c:pt idx="50">
                  <c:v>1.0000000000000002E-2</c:v>
                </c:pt>
                <c:pt idx="51">
                  <c:v>1.0029560135568971E-2</c:v>
                </c:pt>
                <c:pt idx="52">
                  <c:v>1.0117657700929233E-2</c:v>
                </c:pt>
                <c:pt idx="53">
                  <c:v>1.0262553824202186E-2</c:v>
                </c:pt>
                <c:pt idx="54">
                  <c:v>1.0461382405423839E-2</c:v>
                </c:pt>
                <c:pt idx="55">
                  <c:v>1.0710197609601036E-2</c:v>
                </c:pt>
                <c:pt idx="56">
                  <c:v>1.1004039292334202E-2</c:v>
                </c:pt>
                <c:pt idx="57">
                  <c:v>1.1337015313586652E-2</c:v>
                </c:pt>
                <c:pt idx="58">
                  <c:v>1.1702399425324337E-2</c:v>
                </c:pt>
                <c:pt idx="59">
                  <c:v>1.2092743169684714E-2</c:v>
                </c:pt>
                <c:pt idx="60">
                  <c:v>1.2500000000000002E-2</c:v>
                </c:pt>
                <c:pt idx="61">
                  <c:v>1.2915659640950324E-2</c:v>
                </c:pt>
                <c:pt idx="62">
                  <c:v>1.3330890539460492E-2</c:v>
                </c:pt>
                <c:pt idx="63">
                  <c:v>1.3736688127290009E-2</c:v>
                </c:pt>
                <c:pt idx="64">
                  <c:v>1.4124026521672073E-2</c:v>
                </c:pt>
                <c:pt idx="65">
                  <c:v>1.4484011233337105E-2</c:v>
                </c:pt>
                <c:pt idx="66">
                  <c:v>1.4808030432720349E-2</c:v>
                </c:pt>
                <c:pt idx="67">
                  <c:v>1.5087902345403562E-2</c:v>
                </c:pt>
                <c:pt idx="68">
                  <c:v>1.5316016406568813E-2</c:v>
                </c:pt>
                <c:pt idx="69">
                  <c:v>1.5485465900530453E-2</c:v>
                </c:pt>
                <c:pt idx="70">
                  <c:v>1.5590169943749475E-2</c:v>
                </c:pt>
                <c:pt idx="71">
                  <c:v>1.5624982836043595E-2</c:v>
                </c:pt>
                <c:pt idx="72">
                  <c:v>1.5585789002369883E-2</c:v>
                </c:pt>
                <c:pt idx="73">
                  <c:v>1.5469581973464677E-2</c:v>
                </c:pt>
                <c:pt idx="74">
                  <c:v>1.5274526104218953E-2</c:v>
                </c:pt>
                <c:pt idx="75">
                  <c:v>1.4999999999999999E-2</c:v>
                </c:pt>
                <c:pt idx="76">
                  <c:v>1.4646620908925823E-2</c:v>
                </c:pt>
                <c:pt idx="77">
                  <c:v>1.4216249637821633E-2</c:v>
                </c:pt>
                <c:pt idx="78">
                  <c:v>1.3711975856512635E-2</c:v>
                </c:pt>
                <c:pt idx="79">
                  <c:v>1.3138083964395038E-2</c:v>
                </c:pt>
                <c:pt idx="80">
                  <c:v>1.2499999999999995E-2</c:v>
                </c:pt>
                <c:pt idx="81">
                  <c:v>1.1804220373683663E-2</c:v>
                </c:pt>
                <c:pt idx="82">
                  <c:v>1.1058223490918079E-2</c:v>
                </c:pt>
                <c:pt idx="83">
                  <c:v>1.02703656043864E-2</c:v>
                </c:pt>
                <c:pt idx="84">
                  <c:v>9.4497624829303715E-3</c:v>
                </c:pt>
                <c:pt idx="85">
                  <c:v>8.6061587104123618E-3</c:v>
                </c:pt>
                <c:pt idx="86">
                  <c:v>7.7497866241851643E-3</c:v>
                </c:pt>
                <c:pt idx="87">
                  <c:v>6.8912170680031117E-3</c:v>
                </c:pt>
                <c:pt idx="88">
                  <c:v>6.0412042652463627E-3</c:v>
                </c:pt>
                <c:pt idx="89">
                  <c:v>5.2105272131924172E-3</c:v>
                </c:pt>
                <c:pt idx="90">
                  <c:v>4.4098300562505112E-3</c:v>
                </c:pt>
                <c:pt idx="91">
                  <c:v>3.6494639146645467E-3</c:v>
                </c:pt>
                <c:pt idx="92">
                  <c:v>2.9393326248856842E-3</c:v>
                </c:pt>
                <c:pt idx="93">
                  <c:v>2.2887447889264442E-3</c:v>
                </c:pt>
                <c:pt idx="94">
                  <c:v>1.7062744334516758E-3</c:v>
                </c:pt>
                <c:pt idx="95">
                  <c:v>1.1996324466494862E-3</c:v>
                </c:pt>
                <c:pt idx="96">
                  <c:v>7.7555079413751862E-4</c:v>
                </c:pt>
                <c:pt idx="97">
                  <c:v>4.3968131691529325E-4</c:v>
                </c:pt>
                <c:pt idx="98">
                  <c:v>1.965106877844507E-4</c:v>
                </c:pt>
                <c:pt idx="99">
                  <c:v>4.9292851286250573E-5</c:v>
                </c:pt>
                <c:pt idx="100">
                  <c:v>1.8293772481741129E-32</c:v>
                </c:pt>
              </c:numCache>
            </c:numRef>
          </c:yVal>
          <c:smooth val="1"/>
        </c:ser>
        <c:ser>
          <c:idx val="3"/>
          <c:order val="3"/>
          <c:tx>
            <c:strRef>
              <c:f>'QUANTUM PUT'!$I$326</c:f>
              <c:strCache>
                <c:ptCount val="1"/>
                <c:pt idx="0">
                  <c:v>g</c:v>
                </c:pt>
              </c:strCache>
            </c:strRef>
          </c:tx>
          <c:marker>
            <c:symbol val="none"/>
          </c:marker>
          <c:xVal>
            <c:numRef>
              <c:f>'QUANTUM PUT'!$A$327:$A$427</c:f>
              <c:numCache>
                <c:formatCode>General</c:formatCode>
                <c:ptCount val="101"/>
                <c:pt idx="0">
                  <c:v>-0.5</c:v>
                </c:pt>
                <c:pt idx="1">
                  <c:v>-0.49</c:v>
                </c:pt>
                <c:pt idx="2">
                  <c:v>-0.48</c:v>
                </c:pt>
                <c:pt idx="3">
                  <c:v>-0.47</c:v>
                </c:pt>
                <c:pt idx="4">
                  <c:v>-0.45999999999999996</c:v>
                </c:pt>
                <c:pt idx="5">
                  <c:v>-0.44999999999999996</c:v>
                </c:pt>
                <c:pt idx="6">
                  <c:v>-0.43999999999999995</c:v>
                </c:pt>
                <c:pt idx="7">
                  <c:v>-0.42999999999999994</c:v>
                </c:pt>
                <c:pt idx="8">
                  <c:v>-0.41999999999999993</c:v>
                </c:pt>
                <c:pt idx="9">
                  <c:v>-0.40999999999999992</c:v>
                </c:pt>
                <c:pt idx="10">
                  <c:v>-0.39999999999999991</c:v>
                </c:pt>
                <c:pt idx="11">
                  <c:v>-0.3899999999999999</c:v>
                </c:pt>
                <c:pt idx="12">
                  <c:v>-0.37999999999999989</c:v>
                </c:pt>
                <c:pt idx="13">
                  <c:v>-0.36999999999999988</c:v>
                </c:pt>
                <c:pt idx="14">
                  <c:v>-0.35999999999999988</c:v>
                </c:pt>
                <c:pt idx="15">
                  <c:v>-0.34999999999999987</c:v>
                </c:pt>
                <c:pt idx="16">
                  <c:v>-0.33999999999999986</c:v>
                </c:pt>
                <c:pt idx="17">
                  <c:v>-0.32999999999999985</c:v>
                </c:pt>
                <c:pt idx="18">
                  <c:v>-0.31999999999999984</c:v>
                </c:pt>
                <c:pt idx="19">
                  <c:v>-0.30999999999999983</c:v>
                </c:pt>
                <c:pt idx="20">
                  <c:v>-0.29999999999999982</c:v>
                </c:pt>
                <c:pt idx="21">
                  <c:v>-0.28999999999999981</c:v>
                </c:pt>
                <c:pt idx="22">
                  <c:v>-0.2799999999999998</c:v>
                </c:pt>
                <c:pt idx="23">
                  <c:v>-0.2699999999999998</c:v>
                </c:pt>
                <c:pt idx="24">
                  <c:v>-0.25999999999999979</c:v>
                </c:pt>
                <c:pt idx="25">
                  <c:v>-0.24999999999999978</c:v>
                </c:pt>
                <c:pt idx="26">
                  <c:v>-0.23999999999999977</c:v>
                </c:pt>
                <c:pt idx="27">
                  <c:v>-0.22999999999999976</c:v>
                </c:pt>
                <c:pt idx="28">
                  <c:v>-0.21999999999999975</c:v>
                </c:pt>
                <c:pt idx="29">
                  <c:v>-0.20999999999999974</c:v>
                </c:pt>
                <c:pt idx="30">
                  <c:v>-0.19999999999999973</c:v>
                </c:pt>
                <c:pt idx="31">
                  <c:v>-0.18999999999999972</c:v>
                </c:pt>
                <c:pt idx="32">
                  <c:v>-0.17999999999999972</c:v>
                </c:pt>
                <c:pt idx="33">
                  <c:v>-0.16999999999999971</c:v>
                </c:pt>
                <c:pt idx="34">
                  <c:v>-0.1599999999999997</c:v>
                </c:pt>
                <c:pt idx="35">
                  <c:v>-0.14999999999999969</c:v>
                </c:pt>
                <c:pt idx="36">
                  <c:v>-0.13999999999999968</c:v>
                </c:pt>
                <c:pt idx="37">
                  <c:v>-0.12999999999999967</c:v>
                </c:pt>
                <c:pt idx="38">
                  <c:v>-0.11999999999999968</c:v>
                </c:pt>
                <c:pt idx="39">
                  <c:v>-0.10999999999999968</c:v>
                </c:pt>
                <c:pt idx="40">
                  <c:v>-9.9999999999999686E-2</c:v>
                </c:pt>
                <c:pt idx="41">
                  <c:v>-8.9999999999999691E-2</c:v>
                </c:pt>
                <c:pt idx="42">
                  <c:v>-7.9999999999999696E-2</c:v>
                </c:pt>
                <c:pt idx="43">
                  <c:v>-6.9999999999999701E-2</c:v>
                </c:pt>
                <c:pt idx="44">
                  <c:v>-5.9999999999999699E-2</c:v>
                </c:pt>
                <c:pt idx="45">
                  <c:v>-4.9999999999999697E-2</c:v>
                </c:pt>
                <c:pt idx="46">
                  <c:v>-3.9999999999999696E-2</c:v>
                </c:pt>
                <c:pt idx="47">
                  <c:v>-2.9999999999999694E-2</c:v>
                </c:pt>
                <c:pt idx="48">
                  <c:v>-1.9999999999999692E-2</c:v>
                </c:pt>
                <c:pt idx="49">
                  <c:v>-9.9999999999996914E-3</c:v>
                </c:pt>
                <c:pt idx="50">
                  <c:v>0</c:v>
                </c:pt>
                <c:pt idx="51">
                  <c:v>0.01</c:v>
                </c:pt>
                <c:pt idx="52">
                  <c:v>0.02</c:v>
                </c:pt>
                <c:pt idx="53">
                  <c:v>0.03</c:v>
                </c:pt>
                <c:pt idx="54">
                  <c:v>0.04</c:v>
                </c:pt>
                <c:pt idx="55">
                  <c:v>0.05</c:v>
                </c:pt>
                <c:pt idx="56">
                  <c:v>6.0000000000000005E-2</c:v>
                </c:pt>
                <c:pt idx="57">
                  <c:v>7.0000000000000007E-2</c:v>
                </c:pt>
                <c:pt idx="58">
                  <c:v>0.08</c:v>
                </c:pt>
                <c:pt idx="59">
                  <c:v>0.09</c:v>
                </c:pt>
                <c:pt idx="60">
                  <c:v>9.9999999999999992E-2</c:v>
                </c:pt>
                <c:pt idx="61">
                  <c:v>0.10999999999999999</c:v>
                </c:pt>
                <c:pt idx="62">
                  <c:v>0.11999999999999998</c:v>
                </c:pt>
                <c:pt idx="63">
                  <c:v>0.12999999999999998</c:v>
                </c:pt>
                <c:pt idx="64">
                  <c:v>0.13999999999999999</c:v>
                </c:pt>
                <c:pt idx="65">
                  <c:v>0.15</c:v>
                </c:pt>
                <c:pt idx="66">
                  <c:v>0.16</c:v>
                </c:pt>
                <c:pt idx="67">
                  <c:v>0.17</c:v>
                </c:pt>
                <c:pt idx="68">
                  <c:v>0.18000000000000002</c:v>
                </c:pt>
                <c:pt idx="69">
                  <c:v>0.19000000000000003</c:v>
                </c:pt>
                <c:pt idx="70">
                  <c:v>0.20000000000000004</c:v>
                </c:pt>
                <c:pt idx="71">
                  <c:v>0.21000000000000005</c:v>
                </c:pt>
                <c:pt idx="72">
                  <c:v>0.22000000000000006</c:v>
                </c:pt>
                <c:pt idx="73">
                  <c:v>0.23000000000000007</c:v>
                </c:pt>
                <c:pt idx="74">
                  <c:v>0.24000000000000007</c:v>
                </c:pt>
                <c:pt idx="75">
                  <c:v>0.25000000000000006</c:v>
                </c:pt>
                <c:pt idx="76">
                  <c:v>0.26000000000000006</c:v>
                </c:pt>
                <c:pt idx="77">
                  <c:v>0.27000000000000007</c:v>
                </c:pt>
                <c:pt idx="78">
                  <c:v>0.28000000000000008</c:v>
                </c:pt>
                <c:pt idx="79">
                  <c:v>0.29000000000000009</c:v>
                </c:pt>
                <c:pt idx="80">
                  <c:v>0.3000000000000001</c:v>
                </c:pt>
                <c:pt idx="81">
                  <c:v>0.31000000000000011</c:v>
                </c:pt>
                <c:pt idx="82">
                  <c:v>0.32000000000000012</c:v>
                </c:pt>
                <c:pt idx="83">
                  <c:v>0.33000000000000013</c:v>
                </c:pt>
                <c:pt idx="84">
                  <c:v>0.34000000000000014</c:v>
                </c:pt>
                <c:pt idx="85">
                  <c:v>0.35000000000000014</c:v>
                </c:pt>
                <c:pt idx="86">
                  <c:v>0.36000000000000015</c:v>
                </c:pt>
                <c:pt idx="87">
                  <c:v>0.37000000000000016</c:v>
                </c:pt>
                <c:pt idx="88">
                  <c:v>0.38000000000000017</c:v>
                </c:pt>
                <c:pt idx="89">
                  <c:v>0.39000000000000018</c:v>
                </c:pt>
                <c:pt idx="90">
                  <c:v>0.40000000000000019</c:v>
                </c:pt>
                <c:pt idx="91">
                  <c:v>0.4100000000000002</c:v>
                </c:pt>
                <c:pt idx="92">
                  <c:v>0.42000000000000021</c:v>
                </c:pt>
                <c:pt idx="93">
                  <c:v>0.43000000000000022</c:v>
                </c:pt>
                <c:pt idx="94">
                  <c:v>0.44000000000000022</c:v>
                </c:pt>
                <c:pt idx="95">
                  <c:v>0.45000000000000023</c:v>
                </c:pt>
                <c:pt idx="96">
                  <c:v>0.46000000000000024</c:v>
                </c:pt>
                <c:pt idx="97">
                  <c:v>0.47000000000000025</c:v>
                </c:pt>
                <c:pt idx="98">
                  <c:v>0.48000000000000026</c:v>
                </c:pt>
                <c:pt idx="99">
                  <c:v>0.49000000000000027</c:v>
                </c:pt>
                <c:pt idx="100">
                  <c:v>0.50000000000000022</c:v>
                </c:pt>
              </c:numCache>
            </c:numRef>
          </c:xVal>
          <c:yVal>
            <c:numRef>
              <c:f>'QUANTUM PUT'!$I$327:$I$427</c:f>
              <c:numCache>
                <c:formatCode>General</c:formatCode>
                <c:ptCount val="101"/>
                <c:pt idx="0">
                  <c:v>3.7524718414124478E-35</c:v>
                </c:pt>
                <c:pt idx="1">
                  <c:v>9.8468936597376586E-6</c:v>
                </c:pt>
                <c:pt idx="2">
                  <c:v>3.911591078862662E-5</c:v>
                </c:pt>
                <c:pt idx="3">
                  <c:v>8.6998527653930568E-5</c:v>
                </c:pt>
                <c:pt idx="4">
                  <c:v>1.5216863987526274E-4</c:v>
                </c:pt>
                <c:pt idx="5">
                  <c:v>2.3281428258179723E-4</c:v>
                </c:pt>
                <c:pt idx="6">
                  <c:v>3.2668118118495045E-4</c:v>
                </c:pt>
                <c:pt idx="7">
                  <c:v>4.3112729329588374E-4</c:v>
                </c:pt>
                <c:pt idx="8">
                  <c:v>5.4318728781350381E-4</c:v>
                </c:pt>
                <c:pt idx="9">
                  <c:v>6.5964571113164992E-4</c:v>
                </c:pt>
                <c:pt idx="10">
                  <c:v>7.7711741622372283E-4</c:v>
                </c:pt>
                <c:pt idx="11">
                  <c:v>8.9213368115389005E-4</c:v>
                </c:pt>
                <c:pt idx="12">
                  <c:v>1.0012323220145894E-3</c:v>
                </c:pt>
                <c:pt idx="13">
                  <c:v>1.1010500136162272E-3</c:v>
                </c:pt>
                <c:pt idx="14">
                  <c:v>1.1884149711735288E-3</c:v>
                </c:pt>
                <c:pt idx="15">
                  <c:v>1.2604381189310018E-3</c:v>
                </c:pt>
                <c:pt idx="16">
                  <c:v>1.3146008777848793E-3</c:v>
                </c:pt>
                <c:pt idx="17">
                  <c:v>1.3488377435656883E-3</c:v>
                </c:pt>
                <c:pt idx="18">
                  <c:v>1.3616119002548921E-3</c:v>
                </c:pt>
                <c:pt idx="19">
                  <c:v>1.3519822169726242E-3</c:v>
                </c:pt>
                <c:pt idx="20">
                  <c:v>1.3196601125010519E-3</c:v>
                </c:pt>
                <c:pt idx="21">
                  <c:v>1.2650549342903324E-3</c:v>
                </c:pt>
                <c:pt idx="22">
                  <c:v>1.1893066877375878E-3</c:v>
                </c:pt>
                <c:pt idx="23">
                  <c:v>1.0943051629957309E-3</c:v>
                </c:pt>
                <c:pt idx="24">
                  <c:v>9.8269473722480735E-4</c:v>
                </c:pt>
                <c:pt idx="25">
                  <c:v>8.5786437626904713E-4</c:v>
                </c:pt>
                <c:pt idx="26">
                  <c:v>7.2392261717417429E-4</c:v>
                </c:pt>
                <c:pt idx="27">
                  <c:v>5.85657577482537E-4</c:v>
                </c:pt>
                <c:pt idx="28">
                  <c:v>4.4848230444434353E-4</c:v>
                </c:pt>
                <c:pt idx="29">
                  <c:v>3.1836604267401183E-4</c:v>
                </c:pt>
                <c:pt idx="30">
                  <c:v>2.0175225787320405E-4</c:v>
                </c:pt>
                <c:pt idx="31">
                  <c:v>1.05464502621665E-4</c:v>
                </c:pt>
                <c:pt idx="32">
                  <c:v>3.6601443634065862E-5</c:v>
                </c:pt>
                <c:pt idx="33">
                  <c:v>2.4225842425304778E-6</c:v>
                </c:pt>
                <c:pt idx="34">
                  <c:v>1.0226407420478932E-5</c:v>
                </c:pt>
                <c:pt idx="35">
                  <c:v>6.7222829990260386E-5</c:v>
                </c:pt>
                <c:pt idx="36">
                  <c:v>1.8040199473503841E-4</c:v>
                </c:pt>
                <c:pt idx="37">
                  <c:v>3.5640153139995676E-4</c:v>
                </c:pt>
                <c:pt idx="38">
                  <c:v>6.0137448795352536E-4</c:v>
                </c:pt>
                <c:pt idx="39">
                  <c:v>9.2086016845798467E-4</c:v>
                </c:pt>
                <c:pt idx="40">
                  <c:v>1.319660112501066E-3</c:v>
                </c:pt>
                <c:pt idx="41">
                  <c:v>1.8017214129878415E-3</c:v>
                </c:pt>
                <c:pt idx="42">
                  <c:v>2.3700294943889196E-3</c:v>
                </c:pt>
                <c:pt idx="43">
                  <c:v>3.0265123630914799E-3</c:v>
                </c:pt>
                <c:pt idx="44">
                  <c:v>3.7719581966870119E-3</c:v>
                </c:pt>
                <c:pt idx="45">
                  <c:v>4.6059479618032811E-3</c:v>
                </c:pt>
                <c:pt idx="46">
                  <c:v>5.5268045429340473E-3</c:v>
                </c:pt>
                <c:pt idx="47">
                  <c:v>6.5315596306247826E-3</c:v>
                </c:pt>
                <c:pt idx="48">
                  <c:v>7.6159393597788894E-3</c:v>
                </c:pt>
                <c:pt idx="49">
                  <c:v>8.7743694116025808E-3</c:v>
                </c:pt>
                <c:pt idx="50">
                  <c:v>1.0000000000000002E-2</c:v>
                </c:pt>
                <c:pt idx="51">
                  <c:v>1.1284750859535397E-2</c:v>
                </c:pt>
                <c:pt idx="52">
                  <c:v>1.2619376042079614E-2</c:v>
                </c:pt>
                <c:pt idx="53">
                  <c:v>1.3993548017779623E-2</c:v>
                </c:pt>
                <c:pt idx="54">
                  <c:v>1.5395960267913662E-2</c:v>
                </c:pt>
                <c:pt idx="55">
                  <c:v>1.6814447257398814E-2</c:v>
                </c:pt>
                <c:pt idx="56">
                  <c:v>1.8236120387981416E-2</c:v>
                </c:pt>
                <c:pt idx="57">
                  <c:v>1.9647518264081846E-2</c:v>
                </c:pt>
                <c:pt idx="58">
                  <c:v>2.1034769356259773E-2</c:v>
                </c:pt>
                <c:pt idx="59">
                  <c:v>2.2383764926381604E-2</c:v>
                </c:pt>
                <c:pt idx="60">
                  <c:v>2.3680339887498951E-2</c:v>
                </c:pt>
                <c:pt idx="61">
                  <c:v>2.4910459113442675E-2</c:v>
                </c:pt>
                <c:pt idx="62">
                  <c:v>2.6060406590967471E-2</c:v>
                </c:pt>
                <c:pt idx="63">
                  <c:v>2.711697472318007E-2</c:v>
                </c:pt>
                <c:pt idx="64">
                  <c:v>2.8067651048609112E-2</c:v>
                </c:pt>
                <c:pt idx="65">
                  <c:v>2.890079963668395E-2</c:v>
                </c:pt>
                <c:pt idx="66">
                  <c:v>2.9605834458020217E-2</c:v>
                </c:pt>
                <c:pt idx="67">
                  <c:v>3.0173382106564593E-2</c:v>
                </c:pt>
                <c:pt idx="68">
                  <c:v>3.0595431369503556E-2</c:v>
                </c:pt>
                <c:pt idx="69">
                  <c:v>3.0865467298439243E-2</c:v>
                </c:pt>
                <c:pt idx="70">
                  <c:v>3.0978587629625749E-2</c:v>
                </c:pt>
                <c:pt idx="71">
                  <c:v>3.0931599629413175E-2</c:v>
                </c:pt>
                <c:pt idx="72">
                  <c:v>3.0723095700295421E-2</c:v>
                </c:pt>
                <c:pt idx="73">
                  <c:v>3.0353506369446809E-2</c:v>
                </c:pt>
                <c:pt idx="74">
                  <c:v>2.9825129591263724E-2</c:v>
                </c:pt>
                <c:pt idx="75">
                  <c:v>2.9142135623730948E-2</c:v>
                </c:pt>
                <c:pt idx="76">
                  <c:v>2.8310547080626837E-2</c:v>
                </c:pt>
                <c:pt idx="77">
                  <c:v>2.7338194112647526E-2</c:v>
                </c:pt>
                <c:pt idx="78">
                  <c:v>2.6234645025287679E-2</c:v>
                </c:pt>
                <c:pt idx="79">
                  <c:v>2.5011112994499748E-2</c:v>
                </c:pt>
                <c:pt idx="80">
                  <c:v>2.3680339887498941E-2</c:v>
                </c:pt>
                <c:pt idx="81">
                  <c:v>2.22564585303947E-2</c:v>
                </c:pt>
                <c:pt idx="82">
                  <c:v>2.0754835081581265E-2</c:v>
                </c:pt>
                <c:pt idx="83">
                  <c:v>1.9191893465207107E-2</c:v>
                </c:pt>
                <c:pt idx="84">
                  <c:v>1.7584924088075861E-2</c:v>
                </c:pt>
                <c:pt idx="85">
                  <c:v>1.5951879301893727E-2</c:v>
                </c:pt>
                <c:pt idx="86">
                  <c:v>1.4311158277196801E-2</c:v>
                </c:pt>
                <c:pt idx="87">
                  <c:v>1.2681384122390001E-2</c:v>
                </c:pt>
                <c:pt idx="88">
                  <c:v>1.1081176208478136E-2</c:v>
                </c:pt>
                <c:pt idx="89">
                  <c:v>9.5289207452309479E-3</c:v>
                </c:pt>
                <c:pt idx="90">
                  <c:v>8.0425426962773047E-3</c:v>
                </c:pt>
                <c:pt idx="91">
                  <c:v>6.6392821181974464E-3</c:v>
                </c:pt>
                <c:pt idx="92">
                  <c:v>5.3354779619578683E-3</c:v>
                </c:pt>
                <c:pt idx="93">
                  <c:v>4.1463622845570062E-3</c:v>
                </c:pt>
                <c:pt idx="94">
                  <c:v>3.0858676857184043E-3</c:v>
                </c:pt>
                <c:pt idx="95">
                  <c:v>2.1664506107171777E-3</c:v>
                </c:pt>
                <c:pt idx="96">
                  <c:v>1.3989329483997761E-3</c:v>
                </c:pt>
                <c:pt idx="97">
                  <c:v>7.9236410617665757E-4</c:v>
                </c:pt>
                <c:pt idx="98">
                  <c:v>3.5390546478027591E-4</c:v>
                </c:pt>
                <c:pt idx="99">
                  <c:v>8.8738808912764073E-5</c:v>
                </c:pt>
                <c:pt idx="100">
                  <c:v>3.2928790467134032E-32</c:v>
                </c:pt>
              </c:numCache>
            </c:numRef>
          </c:yVal>
          <c:smooth val="1"/>
        </c:ser>
        <c:axId val="121046912"/>
        <c:axId val="121048448"/>
      </c:scatterChart>
      <c:valAx>
        <c:axId val="121046912"/>
        <c:scaling>
          <c:orientation val="minMax"/>
          <c:max val="0.5"/>
          <c:min val="-0.5"/>
        </c:scaling>
        <c:axPos val="b"/>
        <c:numFmt formatCode="General" sourceLinked="1"/>
        <c:tickLblPos val="nextTo"/>
        <c:txPr>
          <a:bodyPr/>
          <a:lstStyle/>
          <a:p>
            <a:pPr>
              <a:defRPr b="1"/>
            </a:pPr>
            <a:endParaRPr lang="nl-NL"/>
          </a:p>
        </c:txPr>
        <c:crossAx val="121048448"/>
        <c:crosses val="autoZero"/>
        <c:crossBetween val="midCat"/>
        <c:majorUnit val="0.1"/>
      </c:valAx>
      <c:valAx>
        <c:axId val="121048448"/>
        <c:scaling>
          <c:orientation val="minMax"/>
        </c:scaling>
        <c:axPos val="l"/>
        <c:majorGridlines/>
        <c:numFmt formatCode="General" sourceLinked="1"/>
        <c:majorTickMark val="none"/>
        <c:tickLblPos val="none"/>
        <c:spPr>
          <a:ln w="15875"/>
        </c:spPr>
        <c:txPr>
          <a:bodyPr/>
          <a:lstStyle/>
          <a:p>
            <a:pPr>
              <a:defRPr b="1"/>
            </a:pPr>
            <a:endParaRPr lang="nl-NL"/>
          </a:p>
        </c:txPr>
        <c:crossAx val="121046912"/>
        <c:crosses val="autoZero"/>
        <c:crossBetween val="midCat"/>
      </c:valAx>
    </c:plotArea>
    <c:plotVisOnly val="1"/>
  </c:chart>
  <c:printSettings>
    <c:headerFooter/>
    <c:pageMargins b="0.75000000000000444" l="0.70000000000000062" r="0.70000000000000062" t="0.75000000000000444"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nl-NL"/>
  <c:chart>
    <c:plotArea>
      <c:layout/>
      <c:scatterChart>
        <c:scatterStyle val="smoothMarker"/>
        <c:ser>
          <c:idx val="0"/>
          <c:order val="0"/>
          <c:tx>
            <c:strRef>
              <c:f>'QUANTUM PUT'!$J$326</c:f>
              <c:strCache>
                <c:ptCount val="1"/>
                <c:pt idx="0">
                  <c:v>h</c:v>
                </c:pt>
              </c:strCache>
            </c:strRef>
          </c:tx>
          <c:marker>
            <c:symbol val="none"/>
          </c:marker>
          <c:xVal>
            <c:numRef>
              <c:f>'QUANTUM PUT'!$A$327:$A$427</c:f>
              <c:numCache>
                <c:formatCode>General</c:formatCode>
                <c:ptCount val="101"/>
                <c:pt idx="0">
                  <c:v>-0.5</c:v>
                </c:pt>
                <c:pt idx="1">
                  <c:v>-0.49</c:v>
                </c:pt>
                <c:pt idx="2">
                  <c:v>-0.48</c:v>
                </c:pt>
                <c:pt idx="3">
                  <c:v>-0.47</c:v>
                </c:pt>
                <c:pt idx="4">
                  <c:v>-0.45999999999999996</c:v>
                </c:pt>
                <c:pt idx="5">
                  <c:v>-0.44999999999999996</c:v>
                </c:pt>
                <c:pt idx="6">
                  <c:v>-0.43999999999999995</c:v>
                </c:pt>
                <c:pt idx="7">
                  <c:v>-0.42999999999999994</c:v>
                </c:pt>
                <c:pt idx="8">
                  <c:v>-0.41999999999999993</c:v>
                </c:pt>
                <c:pt idx="9">
                  <c:v>-0.40999999999999992</c:v>
                </c:pt>
                <c:pt idx="10">
                  <c:v>-0.39999999999999991</c:v>
                </c:pt>
                <c:pt idx="11">
                  <c:v>-0.3899999999999999</c:v>
                </c:pt>
                <c:pt idx="12">
                  <c:v>-0.37999999999999989</c:v>
                </c:pt>
                <c:pt idx="13">
                  <c:v>-0.36999999999999988</c:v>
                </c:pt>
                <c:pt idx="14">
                  <c:v>-0.35999999999999988</c:v>
                </c:pt>
                <c:pt idx="15">
                  <c:v>-0.34999999999999987</c:v>
                </c:pt>
                <c:pt idx="16">
                  <c:v>-0.33999999999999986</c:v>
                </c:pt>
                <c:pt idx="17">
                  <c:v>-0.32999999999999985</c:v>
                </c:pt>
                <c:pt idx="18">
                  <c:v>-0.31999999999999984</c:v>
                </c:pt>
                <c:pt idx="19">
                  <c:v>-0.30999999999999983</c:v>
                </c:pt>
                <c:pt idx="20">
                  <c:v>-0.29999999999999982</c:v>
                </c:pt>
                <c:pt idx="21">
                  <c:v>-0.28999999999999981</c:v>
                </c:pt>
                <c:pt idx="22">
                  <c:v>-0.2799999999999998</c:v>
                </c:pt>
                <c:pt idx="23">
                  <c:v>-0.2699999999999998</c:v>
                </c:pt>
                <c:pt idx="24">
                  <c:v>-0.25999999999999979</c:v>
                </c:pt>
                <c:pt idx="25">
                  <c:v>-0.24999999999999978</c:v>
                </c:pt>
                <c:pt idx="26">
                  <c:v>-0.23999999999999977</c:v>
                </c:pt>
                <c:pt idx="27">
                  <c:v>-0.22999999999999976</c:v>
                </c:pt>
                <c:pt idx="28">
                  <c:v>-0.21999999999999975</c:v>
                </c:pt>
                <c:pt idx="29">
                  <c:v>-0.20999999999999974</c:v>
                </c:pt>
                <c:pt idx="30">
                  <c:v>-0.19999999999999973</c:v>
                </c:pt>
                <c:pt idx="31">
                  <c:v>-0.18999999999999972</c:v>
                </c:pt>
                <c:pt idx="32">
                  <c:v>-0.17999999999999972</c:v>
                </c:pt>
                <c:pt idx="33">
                  <c:v>-0.16999999999999971</c:v>
                </c:pt>
                <c:pt idx="34">
                  <c:v>-0.1599999999999997</c:v>
                </c:pt>
                <c:pt idx="35">
                  <c:v>-0.14999999999999969</c:v>
                </c:pt>
                <c:pt idx="36">
                  <c:v>-0.13999999999999968</c:v>
                </c:pt>
                <c:pt idx="37">
                  <c:v>-0.12999999999999967</c:v>
                </c:pt>
                <c:pt idx="38">
                  <c:v>-0.11999999999999968</c:v>
                </c:pt>
                <c:pt idx="39">
                  <c:v>-0.10999999999999968</c:v>
                </c:pt>
                <c:pt idx="40">
                  <c:v>-9.9999999999999686E-2</c:v>
                </c:pt>
                <c:pt idx="41">
                  <c:v>-8.9999999999999691E-2</c:v>
                </c:pt>
                <c:pt idx="42">
                  <c:v>-7.9999999999999696E-2</c:v>
                </c:pt>
                <c:pt idx="43">
                  <c:v>-6.9999999999999701E-2</c:v>
                </c:pt>
                <c:pt idx="44">
                  <c:v>-5.9999999999999699E-2</c:v>
                </c:pt>
                <c:pt idx="45">
                  <c:v>-4.9999999999999697E-2</c:v>
                </c:pt>
                <c:pt idx="46">
                  <c:v>-3.9999999999999696E-2</c:v>
                </c:pt>
                <c:pt idx="47">
                  <c:v>-2.9999999999999694E-2</c:v>
                </c:pt>
                <c:pt idx="48">
                  <c:v>-1.9999999999999692E-2</c:v>
                </c:pt>
                <c:pt idx="49">
                  <c:v>-9.9999999999996914E-3</c:v>
                </c:pt>
                <c:pt idx="50">
                  <c:v>0</c:v>
                </c:pt>
                <c:pt idx="51">
                  <c:v>0.01</c:v>
                </c:pt>
                <c:pt idx="52">
                  <c:v>0.02</c:v>
                </c:pt>
                <c:pt idx="53">
                  <c:v>0.03</c:v>
                </c:pt>
                <c:pt idx="54">
                  <c:v>0.04</c:v>
                </c:pt>
                <c:pt idx="55">
                  <c:v>0.05</c:v>
                </c:pt>
                <c:pt idx="56">
                  <c:v>6.0000000000000005E-2</c:v>
                </c:pt>
                <c:pt idx="57">
                  <c:v>7.0000000000000007E-2</c:v>
                </c:pt>
                <c:pt idx="58">
                  <c:v>0.08</c:v>
                </c:pt>
                <c:pt idx="59">
                  <c:v>0.09</c:v>
                </c:pt>
                <c:pt idx="60">
                  <c:v>9.9999999999999992E-2</c:v>
                </c:pt>
                <c:pt idx="61">
                  <c:v>0.10999999999999999</c:v>
                </c:pt>
                <c:pt idx="62">
                  <c:v>0.11999999999999998</c:v>
                </c:pt>
                <c:pt idx="63">
                  <c:v>0.12999999999999998</c:v>
                </c:pt>
                <c:pt idx="64">
                  <c:v>0.13999999999999999</c:v>
                </c:pt>
                <c:pt idx="65">
                  <c:v>0.15</c:v>
                </c:pt>
                <c:pt idx="66">
                  <c:v>0.16</c:v>
                </c:pt>
                <c:pt idx="67">
                  <c:v>0.17</c:v>
                </c:pt>
                <c:pt idx="68">
                  <c:v>0.18000000000000002</c:v>
                </c:pt>
                <c:pt idx="69">
                  <c:v>0.19000000000000003</c:v>
                </c:pt>
                <c:pt idx="70">
                  <c:v>0.20000000000000004</c:v>
                </c:pt>
                <c:pt idx="71">
                  <c:v>0.21000000000000005</c:v>
                </c:pt>
                <c:pt idx="72">
                  <c:v>0.22000000000000006</c:v>
                </c:pt>
                <c:pt idx="73">
                  <c:v>0.23000000000000007</c:v>
                </c:pt>
                <c:pt idx="74">
                  <c:v>0.24000000000000007</c:v>
                </c:pt>
                <c:pt idx="75">
                  <c:v>0.25000000000000006</c:v>
                </c:pt>
                <c:pt idx="76">
                  <c:v>0.26000000000000006</c:v>
                </c:pt>
                <c:pt idx="77">
                  <c:v>0.27000000000000007</c:v>
                </c:pt>
                <c:pt idx="78">
                  <c:v>0.28000000000000008</c:v>
                </c:pt>
                <c:pt idx="79">
                  <c:v>0.29000000000000009</c:v>
                </c:pt>
                <c:pt idx="80">
                  <c:v>0.3000000000000001</c:v>
                </c:pt>
                <c:pt idx="81">
                  <c:v>0.31000000000000011</c:v>
                </c:pt>
                <c:pt idx="82">
                  <c:v>0.32000000000000012</c:v>
                </c:pt>
                <c:pt idx="83">
                  <c:v>0.33000000000000013</c:v>
                </c:pt>
                <c:pt idx="84">
                  <c:v>0.34000000000000014</c:v>
                </c:pt>
                <c:pt idx="85">
                  <c:v>0.35000000000000014</c:v>
                </c:pt>
                <c:pt idx="86">
                  <c:v>0.36000000000000015</c:v>
                </c:pt>
                <c:pt idx="87">
                  <c:v>0.37000000000000016</c:v>
                </c:pt>
                <c:pt idx="88">
                  <c:v>0.38000000000000017</c:v>
                </c:pt>
                <c:pt idx="89">
                  <c:v>0.39000000000000018</c:v>
                </c:pt>
                <c:pt idx="90">
                  <c:v>0.40000000000000019</c:v>
                </c:pt>
                <c:pt idx="91">
                  <c:v>0.4100000000000002</c:v>
                </c:pt>
                <c:pt idx="92">
                  <c:v>0.42000000000000021</c:v>
                </c:pt>
                <c:pt idx="93">
                  <c:v>0.43000000000000022</c:v>
                </c:pt>
                <c:pt idx="94">
                  <c:v>0.44000000000000022</c:v>
                </c:pt>
                <c:pt idx="95">
                  <c:v>0.45000000000000023</c:v>
                </c:pt>
                <c:pt idx="96">
                  <c:v>0.46000000000000024</c:v>
                </c:pt>
                <c:pt idx="97">
                  <c:v>0.47000000000000025</c:v>
                </c:pt>
                <c:pt idx="98">
                  <c:v>0.48000000000000026</c:v>
                </c:pt>
                <c:pt idx="99">
                  <c:v>0.49000000000000027</c:v>
                </c:pt>
                <c:pt idx="100">
                  <c:v>0.50000000000000022</c:v>
                </c:pt>
              </c:numCache>
            </c:numRef>
          </c:xVal>
          <c:yVal>
            <c:numRef>
              <c:f>'QUANTUM PUT'!$J$327:$J$427</c:f>
              <c:numCache>
                <c:formatCode>General</c:formatCode>
                <c:ptCount val="101"/>
                <c:pt idx="0">
                  <c:v>7.5049436828248957E-35</c:v>
                </c:pt>
                <c:pt idx="1">
                  <c:v>1.9732715717284514E-5</c:v>
                </c:pt>
                <c:pt idx="2">
                  <c:v>9.8585702572506593E-5</c:v>
                </c:pt>
                <c:pt idx="3">
                  <c:v>2.7571319528562049E-4</c:v>
                </c:pt>
                <c:pt idx="4">
                  <c:v>5.898815839993105E-4</c:v>
                </c:pt>
                <c:pt idx="5">
                  <c:v>1.0793164210477766E-3</c:v>
                </c:pt>
                <c:pt idx="6">
                  <c:v>1.781551562165265E-3</c:v>
                </c:pt>
                <c:pt idx="7">
                  <c:v>2.7332810375050713E-3</c:v>
                </c:pt>
                <c:pt idx="8">
                  <c:v>3.9702142370664373E-3</c:v>
                </c:pt>
                <c:pt idx="9">
                  <c:v>5.5269349820462896E-3</c:v>
                </c:pt>
                <c:pt idx="10">
                  <c:v>7.4367650382968185E-3</c:v>
                </c:pt>
                <c:pt idx="11">
                  <c:v>9.7316326105389307E-3</c:v>
                </c:pt>
                <c:pt idx="12">
                  <c:v>1.2441946336324821E-2</c:v>
                </c:pt>
                <c:pt idx="13">
                  <c:v>1.5596475277037941E-2</c:v>
                </c:pt>
                <c:pt idx="14">
                  <c:v>1.9222235379551051E-2</c:v>
                </c:pt>
                <c:pt idx="15">
                  <c:v>2.3344382856626329E-2</c:v>
                </c:pt>
                <c:pt idx="16">
                  <c:v>2.7986114906836373E-2</c:v>
                </c:pt>
                <c:pt idx="17">
                  <c:v>3.3168578165819231E-2</c:v>
                </c:pt>
                <c:pt idx="18">
                  <c:v>3.8910785250168514E-2</c:v>
                </c:pt>
                <c:pt idx="19">
                  <c:v>4.5229539723321749E-2</c:v>
                </c:pt>
                <c:pt idx="20">
                  <c:v>5.2139369779572287E-2</c:v>
                </c:pt>
                <c:pt idx="21">
                  <c:v>5.9652470907923749E-2</c:v>
                </c:pt>
                <c:pt idx="22">
                  <c:v>6.7778657762066513E-2</c:v>
                </c:pt>
                <c:pt idx="23">
                  <c:v>7.6525325426423485E-2</c:v>
                </c:pt>
                <c:pt idx="24">
                  <c:v>8.5897420231130367E-2</c:v>
                </c:pt>
                <c:pt idx="25">
                  <c:v>9.5897420231130376E-2</c:v>
                </c:pt>
                <c:pt idx="26">
                  <c:v>0.10652532542642353</c:v>
                </c:pt>
                <c:pt idx="27">
                  <c:v>0.11777865776206659</c:v>
                </c:pt>
                <c:pt idx="28">
                  <c:v>0.12965247090792384</c:v>
                </c:pt>
                <c:pt idx="29">
                  <c:v>0.14213936977957239</c:v>
                </c:pt>
                <c:pt idx="30">
                  <c:v>0.15522953972332187</c:v>
                </c:pt>
                <c:pt idx="31">
                  <c:v>0.16891078525016867</c:v>
                </c:pt>
                <c:pt idx="32">
                  <c:v>0.18316857816581941</c:v>
                </c:pt>
                <c:pt idx="33">
                  <c:v>0.1979861149068366</c:v>
                </c:pt>
                <c:pt idx="34">
                  <c:v>0.21334438285662657</c:v>
                </c:pt>
                <c:pt idx="35">
                  <c:v>0.22922223537955133</c:v>
                </c:pt>
                <c:pt idx="36">
                  <c:v>0.24559647527703823</c:v>
                </c:pt>
                <c:pt idx="37">
                  <c:v>0.26244194633632512</c:v>
                </c:pt>
                <c:pt idx="38">
                  <c:v>0.27973163261053924</c:v>
                </c:pt>
                <c:pt idx="39">
                  <c:v>0.29743676503829714</c:v>
                </c:pt>
                <c:pt idx="40">
                  <c:v>0.31552693498204665</c:v>
                </c:pt>
                <c:pt idx="41">
                  <c:v>0.3339702142370668</c:v>
                </c:pt>
                <c:pt idx="42">
                  <c:v>0.35273328103750545</c:v>
                </c:pt>
                <c:pt idx="43">
                  <c:v>0.37178155156216564</c:v>
                </c:pt>
                <c:pt idx="44">
                  <c:v>0.39107931642104815</c:v>
                </c:pt>
                <c:pt idx="45">
                  <c:v>0.41058988158399967</c:v>
                </c:pt>
                <c:pt idx="46">
                  <c:v>0.43027571319528601</c:v>
                </c:pt>
                <c:pt idx="47">
                  <c:v>0.45009858570257288</c:v>
                </c:pt>
                <c:pt idx="48">
                  <c:v>0.47001973271571768</c:v>
                </c:pt>
                <c:pt idx="49">
                  <c:v>0.49000000000000038</c:v>
                </c:pt>
                <c:pt idx="50">
                  <c:v>0.51000000000000034</c:v>
                </c:pt>
                <c:pt idx="51">
                  <c:v>0.52998026728428305</c:v>
                </c:pt>
                <c:pt idx="52">
                  <c:v>0.54990141429742778</c:v>
                </c:pt>
                <c:pt idx="53">
                  <c:v>0.56972428680471465</c:v>
                </c:pt>
                <c:pt idx="54">
                  <c:v>0.58941011841600099</c:v>
                </c:pt>
                <c:pt idx="55">
                  <c:v>0.60892068357895257</c:v>
                </c:pt>
                <c:pt idx="56">
                  <c:v>0.62821844843783514</c:v>
                </c:pt>
                <c:pt idx="57">
                  <c:v>0.64726671896249532</c:v>
                </c:pt>
                <c:pt idx="58">
                  <c:v>0.66602978576293392</c:v>
                </c:pt>
                <c:pt idx="59">
                  <c:v>0.68447306501795413</c:v>
                </c:pt>
                <c:pt idx="60">
                  <c:v>0.70256323496170359</c:v>
                </c:pt>
                <c:pt idx="61">
                  <c:v>0.72026836738946143</c:v>
                </c:pt>
                <c:pt idx="62">
                  <c:v>0.73755805366367555</c:v>
                </c:pt>
                <c:pt idx="63">
                  <c:v>0.75440352472296246</c:v>
                </c:pt>
                <c:pt idx="64">
                  <c:v>0.77077776462044933</c:v>
                </c:pt>
                <c:pt idx="65">
                  <c:v>0.78665561714337406</c:v>
                </c:pt>
                <c:pt idx="66">
                  <c:v>0.80201388509316407</c:v>
                </c:pt>
                <c:pt idx="67">
                  <c:v>0.81683142183418123</c:v>
                </c:pt>
                <c:pt idx="68">
                  <c:v>0.83108921474983199</c:v>
                </c:pt>
                <c:pt idx="69">
                  <c:v>0.84477046027667879</c:v>
                </c:pt>
                <c:pt idx="70">
                  <c:v>0.85786063022042824</c:v>
                </c:pt>
                <c:pt idx="71">
                  <c:v>0.8703475290920768</c:v>
                </c:pt>
                <c:pt idx="72">
                  <c:v>0.88222134223793403</c:v>
                </c:pt>
                <c:pt idx="73">
                  <c:v>0.8934746745735771</c:v>
                </c:pt>
                <c:pt idx="74">
                  <c:v>0.90410257976887021</c:v>
                </c:pt>
                <c:pt idx="75">
                  <c:v>0.91410257976887022</c:v>
                </c:pt>
                <c:pt idx="76">
                  <c:v>0.92347467457357713</c:v>
                </c:pt>
                <c:pt idx="77">
                  <c:v>0.93222134223793407</c:v>
                </c:pt>
                <c:pt idx="78">
                  <c:v>0.94034752909207686</c:v>
                </c:pt>
                <c:pt idx="79">
                  <c:v>0.94786063022042832</c:v>
                </c:pt>
                <c:pt idx="80">
                  <c:v>0.95477046027667889</c:v>
                </c:pt>
                <c:pt idx="81">
                  <c:v>0.96108921474983211</c:v>
                </c:pt>
                <c:pt idx="82">
                  <c:v>0.96683142183418136</c:v>
                </c:pt>
                <c:pt idx="83">
                  <c:v>0.97201388509316422</c:v>
                </c:pt>
                <c:pt idx="84">
                  <c:v>0.97665561714337423</c:v>
                </c:pt>
                <c:pt idx="85">
                  <c:v>0.98077776462044952</c:v>
                </c:pt>
                <c:pt idx="86">
                  <c:v>0.98440352472296266</c:v>
                </c:pt>
                <c:pt idx="87">
                  <c:v>0.98755805366367577</c:v>
                </c:pt>
                <c:pt idx="88">
                  <c:v>0.99026836738946167</c:v>
                </c:pt>
                <c:pt idx="89">
                  <c:v>0.99256323496170373</c:v>
                </c:pt>
                <c:pt idx="90">
                  <c:v>0.99447306501795429</c:v>
                </c:pt>
                <c:pt idx="91">
                  <c:v>0.99602978576293411</c:v>
                </c:pt>
                <c:pt idx="92">
                  <c:v>0.99726671896249541</c:v>
                </c:pt>
                <c:pt idx="93">
                  <c:v>0.99821844843783525</c:v>
                </c:pt>
                <c:pt idx="94">
                  <c:v>0.9989206835789527</c:v>
                </c:pt>
                <c:pt idx="95">
                  <c:v>0.99941011841600114</c:v>
                </c:pt>
                <c:pt idx="96">
                  <c:v>0.99972428680471481</c:v>
                </c:pt>
                <c:pt idx="97">
                  <c:v>0.99990141429742796</c:v>
                </c:pt>
                <c:pt idx="98">
                  <c:v>0.99998026728428313</c:v>
                </c:pt>
                <c:pt idx="99">
                  <c:v>1.0000000000000004</c:v>
                </c:pt>
                <c:pt idx="100">
                  <c:v>1.0000000000000004</c:v>
                </c:pt>
              </c:numCache>
            </c:numRef>
          </c:yVal>
          <c:smooth val="1"/>
        </c:ser>
        <c:ser>
          <c:idx val="1"/>
          <c:order val="1"/>
          <c:tx>
            <c:strRef>
              <c:f>'QUANTUM PUT'!$K$326</c:f>
              <c:strCache>
                <c:ptCount val="1"/>
                <c:pt idx="0">
                  <c:v>i</c:v>
                </c:pt>
              </c:strCache>
            </c:strRef>
          </c:tx>
          <c:marker>
            <c:symbol val="none"/>
          </c:marker>
          <c:xVal>
            <c:numRef>
              <c:f>'QUANTUM PUT'!$A$327:$A$427</c:f>
              <c:numCache>
                <c:formatCode>General</c:formatCode>
                <c:ptCount val="101"/>
                <c:pt idx="0">
                  <c:v>-0.5</c:v>
                </c:pt>
                <c:pt idx="1">
                  <c:v>-0.49</c:v>
                </c:pt>
                <c:pt idx="2">
                  <c:v>-0.48</c:v>
                </c:pt>
                <c:pt idx="3">
                  <c:v>-0.47</c:v>
                </c:pt>
                <c:pt idx="4">
                  <c:v>-0.45999999999999996</c:v>
                </c:pt>
                <c:pt idx="5">
                  <c:v>-0.44999999999999996</c:v>
                </c:pt>
                <c:pt idx="6">
                  <c:v>-0.43999999999999995</c:v>
                </c:pt>
                <c:pt idx="7">
                  <c:v>-0.42999999999999994</c:v>
                </c:pt>
                <c:pt idx="8">
                  <c:v>-0.41999999999999993</c:v>
                </c:pt>
                <c:pt idx="9">
                  <c:v>-0.40999999999999992</c:v>
                </c:pt>
                <c:pt idx="10">
                  <c:v>-0.39999999999999991</c:v>
                </c:pt>
                <c:pt idx="11">
                  <c:v>-0.3899999999999999</c:v>
                </c:pt>
                <c:pt idx="12">
                  <c:v>-0.37999999999999989</c:v>
                </c:pt>
                <c:pt idx="13">
                  <c:v>-0.36999999999999988</c:v>
                </c:pt>
                <c:pt idx="14">
                  <c:v>-0.35999999999999988</c:v>
                </c:pt>
                <c:pt idx="15">
                  <c:v>-0.34999999999999987</c:v>
                </c:pt>
                <c:pt idx="16">
                  <c:v>-0.33999999999999986</c:v>
                </c:pt>
                <c:pt idx="17">
                  <c:v>-0.32999999999999985</c:v>
                </c:pt>
                <c:pt idx="18">
                  <c:v>-0.31999999999999984</c:v>
                </c:pt>
                <c:pt idx="19">
                  <c:v>-0.30999999999999983</c:v>
                </c:pt>
                <c:pt idx="20">
                  <c:v>-0.29999999999999982</c:v>
                </c:pt>
                <c:pt idx="21">
                  <c:v>-0.28999999999999981</c:v>
                </c:pt>
                <c:pt idx="22">
                  <c:v>-0.2799999999999998</c:v>
                </c:pt>
                <c:pt idx="23">
                  <c:v>-0.2699999999999998</c:v>
                </c:pt>
                <c:pt idx="24">
                  <c:v>-0.25999999999999979</c:v>
                </c:pt>
                <c:pt idx="25">
                  <c:v>-0.24999999999999978</c:v>
                </c:pt>
                <c:pt idx="26">
                  <c:v>-0.23999999999999977</c:v>
                </c:pt>
                <c:pt idx="27">
                  <c:v>-0.22999999999999976</c:v>
                </c:pt>
                <c:pt idx="28">
                  <c:v>-0.21999999999999975</c:v>
                </c:pt>
                <c:pt idx="29">
                  <c:v>-0.20999999999999974</c:v>
                </c:pt>
                <c:pt idx="30">
                  <c:v>-0.19999999999999973</c:v>
                </c:pt>
                <c:pt idx="31">
                  <c:v>-0.18999999999999972</c:v>
                </c:pt>
                <c:pt idx="32">
                  <c:v>-0.17999999999999972</c:v>
                </c:pt>
                <c:pt idx="33">
                  <c:v>-0.16999999999999971</c:v>
                </c:pt>
                <c:pt idx="34">
                  <c:v>-0.1599999999999997</c:v>
                </c:pt>
                <c:pt idx="35">
                  <c:v>-0.14999999999999969</c:v>
                </c:pt>
                <c:pt idx="36">
                  <c:v>-0.13999999999999968</c:v>
                </c:pt>
                <c:pt idx="37">
                  <c:v>-0.12999999999999967</c:v>
                </c:pt>
                <c:pt idx="38">
                  <c:v>-0.11999999999999968</c:v>
                </c:pt>
                <c:pt idx="39">
                  <c:v>-0.10999999999999968</c:v>
                </c:pt>
                <c:pt idx="40">
                  <c:v>-9.9999999999999686E-2</c:v>
                </c:pt>
                <c:pt idx="41">
                  <c:v>-8.9999999999999691E-2</c:v>
                </c:pt>
                <c:pt idx="42">
                  <c:v>-7.9999999999999696E-2</c:v>
                </c:pt>
                <c:pt idx="43">
                  <c:v>-6.9999999999999701E-2</c:v>
                </c:pt>
                <c:pt idx="44">
                  <c:v>-5.9999999999999699E-2</c:v>
                </c:pt>
                <c:pt idx="45">
                  <c:v>-4.9999999999999697E-2</c:v>
                </c:pt>
                <c:pt idx="46">
                  <c:v>-3.9999999999999696E-2</c:v>
                </c:pt>
                <c:pt idx="47">
                  <c:v>-2.9999999999999694E-2</c:v>
                </c:pt>
                <c:pt idx="48">
                  <c:v>-1.9999999999999692E-2</c:v>
                </c:pt>
                <c:pt idx="49">
                  <c:v>-9.9999999999996914E-3</c:v>
                </c:pt>
                <c:pt idx="50">
                  <c:v>0</c:v>
                </c:pt>
                <c:pt idx="51">
                  <c:v>0.01</c:v>
                </c:pt>
                <c:pt idx="52">
                  <c:v>0.02</c:v>
                </c:pt>
                <c:pt idx="53">
                  <c:v>0.03</c:v>
                </c:pt>
                <c:pt idx="54">
                  <c:v>0.04</c:v>
                </c:pt>
                <c:pt idx="55">
                  <c:v>0.05</c:v>
                </c:pt>
                <c:pt idx="56">
                  <c:v>6.0000000000000005E-2</c:v>
                </c:pt>
                <c:pt idx="57">
                  <c:v>7.0000000000000007E-2</c:v>
                </c:pt>
                <c:pt idx="58">
                  <c:v>0.08</c:v>
                </c:pt>
                <c:pt idx="59">
                  <c:v>0.09</c:v>
                </c:pt>
                <c:pt idx="60">
                  <c:v>9.9999999999999992E-2</c:v>
                </c:pt>
                <c:pt idx="61">
                  <c:v>0.10999999999999999</c:v>
                </c:pt>
                <c:pt idx="62">
                  <c:v>0.11999999999999998</c:v>
                </c:pt>
                <c:pt idx="63">
                  <c:v>0.12999999999999998</c:v>
                </c:pt>
                <c:pt idx="64">
                  <c:v>0.13999999999999999</c:v>
                </c:pt>
                <c:pt idx="65">
                  <c:v>0.15</c:v>
                </c:pt>
                <c:pt idx="66">
                  <c:v>0.16</c:v>
                </c:pt>
                <c:pt idx="67">
                  <c:v>0.17</c:v>
                </c:pt>
                <c:pt idx="68">
                  <c:v>0.18000000000000002</c:v>
                </c:pt>
                <c:pt idx="69">
                  <c:v>0.19000000000000003</c:v>
                </c:pt>
                <c:pt idx="70">
                  <c:v>0.20000000000000004</c:v>
                </c:pt>
                <c:pt idx="71">
                  <c:v>0.21000000000000005</c:v>
                </c:pt>
                <c:pt idx="72">
                  <c:v>0.22000000000000006</c:v>
                </c:pt>
                <c:pt idx="73">
                  <c:v>0.23000000000000007</c:v>
                </c:pt>
                <c:pt idx="74">
                  <c:v>0.24000000000000007</c:v>
                </c:pt>
                <c:pt idx="75">
                  <c:v>0.25000000000000006</c:v>
                </c:pt>
                <c:pt idx="76">
                  <c:v>0.26000000000000006</c:v>
                </c:pt>
                <c:pt idx="77">
                  <c:v>0.27000000000000007</c:v>
                </c:pt>
                <c:pt idx="78">
                  <c:v>0.28000000000000008</c:v>
                </c:pt>
                <c:pt idx="79">
                  <c:v>0.29000000000000009</c:v>
                </c:pt>
                <c:pt idx="80">
                  <c:v>0.3000000000000001</c:v>
                </c:pt>
                <c:pt idx="81">
                  <c:v>0.31000000000000011</c:v>
                </c:pt>
                <c:pt idx="82">
                  <c:v>0.32000000000000012</c:v>
                </c:pt>
                <c:pt idx="83">
                  <c:v>0.33000000000000013</c:v>
                </c:pt>
                <c:pt idx="84">
                  <c:v>0.34000000000000014</c:v>
                </c:pt>
                <c:pt idx="85">
                  <c:v>0.35000000000000014</c:v>
                </c:pt>
                <c:pt idx="86">
                  <c:v>0.36000000000000015</c:v>
                </c:pt>
                <c:pt idx="87">
                  <c:v>0.37000000000000016</c:v>
                </c:pt>
                <c:pt idx="88">
                  <c:v>0.38000000000000017</c:v>
                </c:pt>
                <c:pt idx="89">
                  <c:v>0.39000000000000018</c:v>
                </c:pt>
                <c:pt idx="90">
                  <c:v>0.40000000000000019</c:v>
                </c:pt>
                <c:pt idx="91">
                  <c:v>0.4100000000000002</c:v>
                </c:pt>
                <c:pt idx="92">
                  <c:v>0.42000000000000021</c:v>
                </c:pt>
                <c:pt idx="93">
                  <c:v>0.43000000000000022</c:v>
                </c:pt>
                <c:pt idx="94">
                  <c:v>0.44000000000000022</c:v>
                </c:pt>
                <c:pt idx="95">
                  <c:v>0.45000000000000023</c:v>
                </c:pt>
                <c:pt idx="96">
                  <c:v>0.46000000000000024</c:v>
                </c:pt>
                <c:pt idx="97">
                  <c:v>0.47000000000000025</c:v>
                </c:pt>
                <c:pt idx="98">
                  <c:v>0.48000000000000026</c:v>
                </c:pt>
                <c:pt idx="99">
                  <c:v>0.49000000000000027</c:v>
                </c:pt>
                <c:pt idx="100">
                  <c:v>0.50000000000000022</c:v>
                </c:pt>
              </c:numCache>
            </c:numRef>
          </c:xVal>
          <c:yVal>
            <c:numRef>
              <c:f>'QUANTUM PUT'!$K$327:$K$427</c:f>
              <c:numCache>
                <c:formatCode>General</c:formatCode>
                <c:ptCount val="101"/>
                <c:pt idx="0">
                  <c:v>3.0019774731299583E-34</c:v>
                </c:pt>
                <c:pt idx="1">
                  <c:v>7.8852986855222211E-5</c:v>
                </c:pt>
                <c:pt idx="2">
                  <c:v>3.9302137556891247E-4</c:v>
                </c:pt>
                <c:pt idx="3">
                  <c:v>1.0952565166864015E-3</c:v>
                </c:pt>
                <c:pt idx="4">
                  <c:v>2.3321897162477704E-3</c:v>
                </c:pt>
                <c:pt idx="5">
                  <c:v>4.2420197724983028E-3</c:v>
                </c:pt>
                <c:pt idx="6">
                  <c:v>6.9523334982841967E-3</c:v>
                </c:pt>
                <c:pt idx="7">
                  <c:v>1.0578093600797304E-2</c:v>
                </c:pt>
                <c:pt idx="8">
                  <c:v>1.5219825651007345E-2</c:v>
                </c:pt>
                <c:pt idx="9">
                  <c:v>2.0962032735356625E-2</c:v>
                </c:pt>
                <c:pt idx="10">
                  <c:v>2.7871862791607162E-2</c:v>
                </c:pt>
                <c:pt idx="11">
                  <c:v>3.599804964574993E-2</c:v>
                </c:pt>
                <c:pt idx="12">
                  <c:v>4.5370144450456812E-2</c:v>
                </c:pt>
                <c:pt idx="13">
                  <c:v>5.5998049645749962E-2</c:v>
                </c:pt>
                <c:pt idx="14">
                  <c:v>6.7871862791607229E-2</c:v>
                </c:pt>
                <c:pt idx="15">
                  <c:v>8.0962032735356723E-2</c:v>
                </c:pt>
                <c:pt idx="16">
                  <c:v>9.5219825651007464E-2</c:v>
                </c:pt>
                <c:pt idx="17">
                  <c:v>0.11057809360079746</c:v>
                </c:pt>
                <c:pt idx="18">
                  <c:v>0.12695233349828439</c:v>
                </c:pt>
                <c:pt idx="19">
                  <c:v>0.14424201977249851</c:v>
                </c:pt>
                <c:pt idx="20">
                  <c:v>0.16233218971624799</c:v>
                </c:pt>
                <c:pt idx="21">
                  <c:v>0.18109525651668665</c:v>
                </c:pt>
                <c:pt idx="22">
                  <c:v>0.20039302137556919</c:v>
                </c:pt>
                <c:pt idx="23">
                  <c:v>0.22007885298685551</c:v>
                </c:pt>
                <c:pt idx="24">
                  <c:v>0.2400000000000003</c:v>
                </c:pt>
                <c:pt idx="25">
                  <c:v>0.26000000000000029</c:v>
                </c:pt>
                <c:pt idx="26">
                  <c:v>0.27992114701314508</c:v>
                </c:pt>
                <c:pt idx="27">
                  <c:v>0.29960697862443136</c:v>
                </c:pt>
                <c:pt idx="28">
                  <c:v>0.31890474348331388</c:v>
                </c:pt>
                <c:pt idx="29">
                  <c:v>0.33766781028375248</c:v>
                </c:pt>
                <c:pt idx="30">
                  <c:v>0.35575798022750194</c:v>
                </c:pt>
                <c:pt idx="31">
                  <c:v>0.373047666501716</c:v>
                </c:pt>
                <c:pt idx="32">
                  <c:v>0.38942190639920288</c:v>
                </c:pt>
                <c:pt idx="33">
                  <c:v>0.40478017434899283</c:v>
                </c:pt>
                <c:pt idx="34">
                  <c:v>0.41903796726464354</c:v>
                </c:pt>
                <c:pt idx="35">
                  <c:v>0.43212813720839299</c:v>
                </c:pt>
                <c:pt idx="36">
                  <c:v>0.44400195035425022</c:v>
                </c:pt>
                <c:pt idx="37">
                  <c:v>0.45462985554954333</c:v>
                </c:pt>
                <c:pt idx="38">
                  <c:v>0.46400195035425018</c:v>
                </c:pt>
                <c:pt idx="39">
                  <c:v>0.47212813720839292</c:v>
                </c:pt>
                <c:pt idx="40">
                  <c:v>0.47903796726464343</c:v>
                </c:pt>
                <c:pt idx="41">
                  <c:v>0.48478017434899268</c:v>
                </c:pt>
                <c:pt idx="42">
                  <c:v>0.48942190639920269</c:v>
                </c:pt>
                <c:pt idx="43">
                  <c:v>0.49304766650171578</c:v>
                </c:pt>
                <c:pt idx="44">
                  <c:v>0.49575798022750162</c:v>
                </c:pt>
                <c:pt idx="45">
                  <c:v>0.49766781028375212</c:v>
                </c:pt>
                <c:pt idx="46">
                  <c:v>0.49890474348331348</c:v>
                </c:pt>
                <c:pt idx="47">
                  <c:v>0.49960697862443093</c:v>
                </c:pt>
                <c:pt idx="48">
                  <c:v>0.49992114701314461</c:v>
                </c:pt>
                <c:pt idx="49">
                  <c:v>0.49999999999999983</c:v>
                </c:pt>
                <c:pt idx="50">
                  <c:v>0.49999999999999983</c:v>
                </c:pt>
                <c:pt idx="51">
                  <c:v>0.50007885298685506</c:v>
                </c:pt>
                <c:pt idx="52">
                  <c:v>0.50039302137556874</c:v>
                </c:pt>
                <c:pt idx="53">
                  <c:v>0.50109525651668618</c:v>
                </c:pt>
                <c:pt idx="54">
                  <c:v>0.5023321897162476</c:v>
                </c:pt>
                <c:pt idx="55">
                  <c:v>0.50424201977249816</c:v>
                </c:pt>
                <c:pt idx="56">
                  <c:v>0.50695233349828406</c:v>
                </c:pt>
                <c:pt idx="57">
                  <c:v>0.5105780936007972</c:v>
                </c:pt>
                <c:pt idx="58">
                  <c:v>0.51521982565100721</c:v>
                </c:pt>
                <c:pt idx="59">
                  <c:v>0.52096203273535646</c:v>
                </c:pt>
                <c:pt idx="60">
                  <c:v>0.52787186279160703</c:v>
                </c:pt>
                <c:pt idx="61">
                  <c:v>0.53599804964574982</c:v>
                </c:pt>
                <c:pt idx="62">
                  <c:v>0.54537014445045673</c:v>
                </c:pt>
                <c:pt idx="63">
                  <c:v>0.55599804964574984</c:v>
                </c:pt>
                <c:pt idx="64">
                  <c:v>0.56787186279160706</c:v>
                </c:pt>
                <c:pt idx="65">
                  <c:v>0.58096203273535652</c:v>
                </c:pt>
                <c:pt idx="66">
                  <c:v>0.59521982565100728</c:v>
                </c:pt>
                <c:pt idx="67">
                  <c:v>0.61057809360079729</c:v>
                </c:pt>
                <c:pt idx="68">
                  <c:v>0.62695233349828416</c:v>
                </c:pt>
                <c:pt idx="69">
                  <c:v>0.64424201977249829</c:v>
                </c:pt>
                <c:pt idx="70">
                  <c:v>0.66233218971624774</c:v>
                </c:pt>
                <c:pt idx="71">
                  <c:v>0.68109525651668634</c:v>
                </c:pt>
                <c:pt idx="72">
                  <c:v>0.70039302137556891</c:v>
                </c:pt>
                <c:pt idx="73">
                  <c:v>0.72007885298685526</c:v>
                </c:pt>
                <c:pt idx="74">
                  <c:v>0.74</c:v>
                </c:pt>
                <c:pt idx="75">
                  <c:v>0.76</c:v>
                </c:pt>
                <c:pt idx="76">
                  <c:v>0.77992114701314474</c:v>
                </c:pt>
                <c:pt idx="77">
                  <c:v>0.79960697862443109</c:v>
                </c:pt>
                <c:pt idx="78">
                  <c:v>0.81890474348331366</c:v>
                </c:pt>
                <c:pt idx="79">
                  <c:v>0.83766781028375226</c:v>
                </c:pt>
                <c:pt idx="80">
                  <c:v>0.85575798022750171</c:v>
                </c:pt>
                <c:pt idx="81">
                  <c:v>0.87304766650171584</c:v>
                </c:pt>
                <c:pt idx="82">
                  <c:v>0.88942190639920271</c:v>
                </c:pt>
                <c:pt idx="83">
                  <c:v>0.90478017434899272</c:v>
                </c:pt>
                <c:pt idx="84">
                  <c:v>0.91903796726464348</c:v>
                </c:pt>
                <c:pt idx="85">
                  <c:v>0.93212813720839294</c:v>
                </c:pt>
                <c:pt idx="86">
                  <c:v>0.94400195035425016</c:v>
                </c:pt>
                <c:pt idx="87">
                  <c:v>0.95462985554954327</c:v>
                </c:pt>
                <c:pt idx="88">
                  <c:v>0.96400195035425007</c:v>
                </c:pt>
                <c:pt idx="89">
                  <c:v>0.97212813720839275</c:v>
                </c:pt>
                <c:pt idx="90">
                  <c:v>0.97903796726464321</c:v>
                </c:pt>
                <c:pt idx="91">
                  <c:v>0.98478017434899245</c:v>
                </c:pt>
                <c:pt idx="92">
                  <c:v>0.98942190639920247</c:v>
                </c:pt>
                <c:pt idx="93">
                  <c:v>0.99304766650171561</c:v>
                </c:pt>
                <c:pt idx="94">
                  <c:v>0.9957579802275015</c:v>
                </c:pt>
                <c:pt idx="95">
                  <c:v>0.99766781028375207</c:v>
                </c:pt>
                <c:pt idx="96">
                  <c:v>0.99890474348331337</c:v>
                </c:pt>
                <c:pt idx="97">
                  <c:v>0.99960697862443082</c:v>
                </c:pt>
                <c:pt idx="98">
                  <c:v>0.9999211470131445</c:v>
                </c:pt>
                <c:pt idx="99">
                  <c:v>0.99999999999999967</c:v>
                </c:pt>
                <c:pt idx="100">
                  <c:v>0.99999999999999967</c:v>
                </c:pt>
              </c:numCache>
            </c:numRef>
          </c:yVal>
          <c:smooth val="1"/>
        </c:ser>
        <c:ser>
          <c:idx val="2"/>
          <c:order val="2"/>
          <c:tx>
            <c:strRef>
              <c:f>'QUANTUM PUT'!$L$326</c:f>
              <c:strCache>
                <c:ptCount val="1"/>
                <c:pt idx="0">
                  <c:v>j</c:v>
                </c:pt>
              </c:strCache>
            </c:strRef>
          </c:tx>
          <c:spPr>
            <a:ln>
              <a:solidFill>
                <a:srgbClr val="00B050"/>
              </a:solidFill>
            </a:ln>
          </c:spPr>
          <c:marker>
            <c:symbol val="none"/>
          </c:marker>
          <c:xVal>
            <c:numRef>
              <c:f>'QUANTUM PUT'!$A$327:$A$427</c:f>
              <c:numCache>
                <c:formatCode>General</c:formatCode>
                <c:ptCount val="101"/>
                <c:pt idx="0">
                  <c:v>-0.5</c:v>
                </c:pt>
                <c:pt idx="1">
                  <c:v>-0.49</c:v>
                </c:pt>
                <c:pt idx="2">
                  <c:v>-0.48</c:v>
                </c:pt>
                <c:pt idx="3">
                  <c:v>-0.47</c:v>
                </c:pt>
                <c:pt idx="4">
                  <c:v>-0.45999999999999996</c:v>
                </c:pt>
                <c:pt idx="5">
                  <c:v>-0.44999999999999996</c:v>
                </c:pt>
                <c:pt idx="6">
                  <c:v>-0.43999999999999995</c:v>
                </c:pt>
                <c:pt idx="7">
                  <c:v>-0.42999999999999994</c:v>
                </c:pt>
                <c:pt idx="8">
                  <c:v>-0.41999999999999993</c:v>
                </c:pt>
                <c:pt idx="9">
                  <c:v>-0.40999999999999992</c:v>
                </c:pt>
                <c:pt idx="10">
                  <c:v>-0.39999999999999991</c:v>
                </c:pt>
                <c:pt idx="11">
                  <c:v>-0.3899999999999999</c:v>
                </c:pt>
                <c:pt idx="12">
                  <c:v>-0.37999999999999989</c:v>
                </c:pt>
                <c:pt idx="13">
                  <c:v>-0.36999999999999988</c:v>
                </c:pt>
                <c:pt idx="14">
                  <c:v>-0.35999999999999988</c:v>
                </c:pt>
                <c:pt idx="15">
                  <c:v>-0.34999999999999987</c:v>
                </c:pt>
                <c:pt idx="16">
                  <c:v>-0.33999999999999986</c:v>
                </c:pt>
                <c:pt idx="17">
                  <c:v>-0.32999999999999985</c:v>
                </c:pt>
                <c:pt idx="18">
                  <c:v>-0.31999999999999984</c:v>
                </c:pt>
                <c:pt idx="19">
                  <c:v>-0.30999999999999983</c:v>
                </c:pt>
                <c:pt idx="20">
                  <c:v>-0.29999999999999982</c:v>
                </c:pt>
                <c:pt idx="21">
                  <c:v>-0.28999999999999981</c:v>
                </c:pt>
                <c:pt idx="22">
                  <c:v>-0.2799999999999998</c:v>
                </c:pt>
                <c:pt idx="23">
                  <c:v>-0.2699999999999998</c:v>
                </c:pt>
                <c:pt idx="24">
                  <c:v>-0.25999999999999979</c:v>
                </c:pt>
                <c:pt idx="25">
                  <c:v>-0.24999999999999978</c:v>
                </c:pt>
                <c:pt idx="26">
                  <c:v>-0.23999999999999977</c:v>
                </c:pt>
                <c:pt idx="27">
                  <c:v>-0.22999999999999976</c:v>
                </c:pt>
                <c:pt idx="28">
                  <c:v>-0.21999999999999975</c:v>
                </c:pt>
                <c:pt idx="29">
                  <c:v>-0.20999999999999974</c:v>
                </c:pt>
                <c:pt idx="30">
                  <c:v>-0.19999999999999973</c:v>
                </c:pt>
                <c:pt idx="31">
                  <c:v>-0.18999999999999972</c:v>
                </c:pt>
                <c:pt idx="32">
                  <c:v>-0.17999999999999972</c:v>
                </c:pt>
                <c:pt idx="33">
                  <c:v>-0.16999999999999971</c:v>
                </c:pt>
                <c:pt idx="34">
                  <c:v>-0.1599999999999997</c:v>
                </c:pt>
                <c:pt idx="35">
                  <c:v>-0.14999999999999969</c:v>
                </c:pt>
                <c:pt idx="36">
                  <c:v>-0.13999999999999968</c:v>
                </c:pt>
                <c:pt idx="37">
                  <c:v>-0.12999999999999967</c:v>
                </c:pt>
                <c:pt idx="38">
                  <c:v>-0.11999999999999968</c:v>
                </c:pt>
                <c:pt idx="39">
                  <c:v>-0.10999999999999968</c:v>
                </c:pt>
                <c:pt idx="40">
                  <c:v>-9.9999999999999686E-2</c:v>
                </c:pt>
                <c:pt idx="41">
                  <c:v>-8.9999999999999691E-2</c:v>
                </c:pt>
                <c:pt idx="42">
                  <c:v>-7.9999999999999696E-2</c:v>
                </c:pt>
                <c:pt idx="43">
                  <c:v>-6.9999999999999701E-2</c:v>
                </c:pt>
                <c:pt idx="44">
                  <c:v>-5.9999999999999699E-2</c:v>
                </c:pt>
                <c:pt idx="45">
                  <c:v>-4.9999999999999697E-2</c:v>
                </c:pt>
                <c:pt idx="46">
                  <c:v>-3.9999999999999696E-2</c:v>
                </c:pt>
                <c:pt idx="47">
                  <c:v>-2.9999999999999694E-2</c:v>
                </c:pt>
                <c:pt idx="48">
                  <c:v>-1.9999999999999692E-2</c:v>
                </c:pt>
                <c:pt idx="49">
                  <c:v>-9.9999999999996914E-3</c:v>
                </c:pt>
                <c:pt idx="50">
                  <c:v>0</c:v>
                </c:pt>
                <c:pt idx="51">
                  <c:v>0.01</c:v>
                </c:pt>
                <c:pt idx="52">
                  <c:v>0.02</c:v>
                </c:pt>
                <c:pt idx="53">
                  <c:v>0.03</c:v>
                </c:pt>
                <c:pt idx="54">
                  <c:v>0.04</c:v>
                </c:pt>
                <c:pt idx="55">
                  <c:v>0.05</c:v>
                </c:pt>
                <c:pt idx="56">
                  <c:v>6.0000000000000005E-2</c:v>
                </c:pt>
                <c:pt idx="57">
                  <c:v>7.0000000000000007E-2</c:v>
                </c:pt>
                <c:pt idx="58">
                  <c:v>0.08</c:v>
                </c:pt>
                <c:pt idx="59">
                  <c:v>0.09</c:v>
                </c:pt>
                <c:pt idx="60">
                  <c:v>9.9999999999999992E-2</c:v>
                </c:pt>
                <c:pt idx="61">
                  <c:v>0.10999999999999999</c:v>
                </c:pt>
                <c:pt idx="62">
                  <c:v>0.11999999999999998</c:v>
                </c:pt>
                <c:pt idx="63">
                  <c:v>0.12999999999999998</c:v>
                </c:pt>
                <c:pt idx="64">
                  <c:v>0.13999999999999999</c:v>
                </c:pt>
                <c:pt idx="65">
                  <c:v>0.15</c:v>
                </c:pt>
                <c:pt idx="66">
                  <c:v>0.16</c:v>
                </c:pt>
                <c:pt idx="67">
                  <c:v>0.17</c:v>
                </c:pt>
                <c:pt idx="68">
                  <c:v>0.18000000000000002</c:v>
                </c:pt>
                <c:pt idx="69">
                  <c:v>0.19000000000000003</c:v>
                </c:pt>
                <c:pt idx="70">
                  <c:v>0.20000000000000004</c:v>
                </c:pt>
                <c:pt idx="71">
                  <c:v>0.21000000000000005</c:v>
                </c:pt>
                <c:pt idx="72">
                  <c:v>0.22000000000000006</c:v>
                </c:pt>
                <c:pt idx="73">
                  <c:v>0.23000000000000007</c:v>
                </c:pt>
                <c:pt idx="74">
                  <c:v>0.24000000000000007</c:v>
                </c:pt>
                <c:pt idx="75">
                  <c:v>0.25000000000000006</c:v>
                </c:pt>
                <c:pt idx="76">
                  <c:v>0.26000000000000006</c:v>
                </c:pt>
                <c:pt idx="77">
                  <c:v>0.27000000000000007</c:v>
                </c:pt>
                <c:pt idx="78">
                  <c:v>0.28000000000000008</c:v>
                </c:pt>
                <c:pt idx="79">
                  <c:v>0.29000000000000009</c:v>
                </c:pt>
                <c:pt idx="80">
                  <c:v>0.3000000000000001</c:v>
                </c:pt>
                <c:pt idx="81">
                  <c:v>0.31000000000000011</c:v>
                </c:pt>
                <c:pt idx="82">
                  <c:v>0.32000000000000012</c:v>
                </c:pt>
                <c:pt idx="83">
                  <c:v>0.33000000000000013</c:v>
                </c:pt>
                <c:pt idx="84">
                  <c:v>0.34000000000000014</c:v>
                </c:pt>
                <c:pt idx="85">
                  <c:v>0.35000000000000014</c:v>
                </c:pt>
                <c:pt idx="86">
                  <c:v>0.36000000000000015</c:v>
                </c:pt>
                <c:pt idx="87">
                  <c:v>0.37000000000000016</c:v>
                </c:pt>
                <c:pt idx="88">
                  <c:v>0.38000000000000017</c:v>
                </c:pt>
                <c:pt idx="89">
                  <c:v>0.39000000000000018</c:v>
                </c:pt>
                <c:pt idx="90">
                  <c:v>0.40000000000000019</c:v>
                </c:pt>
                <c:pt idx="91">
                  <c:v>0.4100000000000002</c:v>
                </c:pt>
                <c:pt idx="92">
                  <c:v>0.42000000000000021</c:v>
                </c:pt>
                <c:pt idx="93">
                  <c:v>0.43000000000000022</c:v>
                </c:pt>
                <c:pt idx="94">
                  <c:v>0.44000000000000022</c:v>
                </c:pt>
                <c:pt idx="95">
                  <c:v>0.45000000000000023</c:v>
                </c:pt>
                <c:pt idx="96">
                  <c:v>0.46000000000000024</c:v>
                </c:pt>
                <c:pt idx="97">
                  <c:v>0.47000000000000025</c:v>
                </c:pt>
                <c:pt idx="98">
                  <c:v>0.48000000000000026</c:v>
                </c:pt>
                <c:pt idx="99">
                  <c:v>0.49000000000000027</c:v>
                </c:pt>
                <c:pt idx="100">
                  <c:v>0.50000000000000022</c:v>
                </c:pt>
              </c:numCache>
            </c:numRef>
          </c:xVal>
          <c:yVal>
            <c:numRef>
              <c:f>'QUANTUM PUT'!$L$327:$L$427</c:f>
              <c:numCache>
                <c:formatCode>General</c:formatCode>
                <c:ptCount val="101"/>
                <c:pt idx="0">
                  <c:v>1.8762359207062239E-34</c:v>
                </c:pt>
                <c:pt idx="1">
                  <c:v>4.9292851286253364E-5</c:v>
                </c:pt>
                <c:pt idx="2">
                  <c:v>2.4580353907070957E-4</c:v>
                </c:pt>
                <c:pt idx="3">
                  <c:v>6.8548485598601112E-4</c:v>
                </c:pt>
                <c:pt idx="4">
                  <c:v>1.4610356501235404E-3</c:v>
                </c:pt>
                <c:pt idx="5">
                  <c:v>2.6606680967730398E-3</c:v>
                </c:pt>
                <c:pt idx="6">
                  <c:v>4.3669425302247308E-3</c:v>
                </c:pt>
                <c:pt idx="7">
                  <c:v>6.6556873191511868E-3</c:v>
                </c:pt>
                <c:pt idx="8">
                  <c:v>9.5950199440368901E-3</c:v>
                </c:pt>
                <c:pt idx="9">
                  <c:v>1.3244483858701457E-2</c:v>
                </c:pt>
                <c:pt idx="10">
                  <c:v>1.7654313914951991E-2</c:v>
                </c:pt>
                <c:pt idx="11">
                  <c:v>2.2864841128144429E-2</c:v>
                </c:pt>
                <c:pt idx="12">
                  <c:v>2.8906045393390815E-2</c:v>
                </c:pt>
                <c:pt idx="13">
                  <c:v>3.5797262461393954E-2</c:v>
                </c:pt>
                <c:pt idx="14">
                  <c:v>4.3547049085579145E-2</c:v>
                </c:pt>
                <c:pt idx="15">
                  <c:v>5.215320779599153E-2</c:v>
                </c:pt>
                <c:pt idx="16">
                  <c:v>6.160297027892192E-2</c:v>
                </c:pt>
                <c:pt idx="17">
                  <c:v>7.187333588330834E-2</c:v>
                </c:pt>
                <c:pt idx="18">
                  <c:v>8.2931559374226443E-2</c:v>
                </c:pt>
                <c:pt idx="19">
                  <c:v>9.4735779747910129E-2</c:v>
                </c:pt>
                <c:pt idx="20">
                  <c:v>0.10723577974791014</c:v>
                </c:pt>
                <c:pt idx="21">
                  <c:v>0.1203738637123052</c:v>
                </c:pt>
                <c:pt idx="22">
                  <c:v>0.13408583956881784</c:v>
                </c:pt>
                <c:pt idx="23">
                  <c:v>0.14830208920663948</c:v>
                </c:pt>
                <c:pt idx="24">
                  <c:v>0.1629487101155653</c:v>
                </c:pt>
                <c:pt idx="25">
                  <c:v>0.17794871011556532</c:v>
                </c:pt>
                <c:pt idx="26">
                  <c:v>0.19322323621978427</c:v>
                </c:pt>
                <c:pt idx="27">
                  <c:v>0.20869281819324895</c:v>
                </c:pt>
                <c:pt idx="28">
                  <c:v>0.22427860719561882</c:v>
                </c:pt>
                <c:pt idx="29">
                  <c:v>0.23990359003166242</c:v>
                </c:pt>
                <c:pt idx="30">
                  <c:v>0.2554937599754119</c:v>
                </c:pt>
                <c:pt idx="31">
                  <c:v>0.27097922587594236</c:v>
                </c:pt>
                <c:pt idx="32">
                  <c:v>0.28629524228251119</c:v>
                </c:pt>
                <c:pt idx="33">
                  <c:v>0.30138314462791471</c:v>
                </c:pt>
                <c:pt idx="34">
                  <c:v>0.31619117506063504</c:v>
                </c:pt>
                <c:pt idx="35">
                  <c:v>0.33067518629397213</c:v>
                </c:pt>
                <c:pt idx="36">
                  <c:v>0.34479921281564418</c:v>
                </c:pt>
                <c:pt idx="37">
                  <c:v>0.35853590094293419</c:v>
                </c:pt>
                <c:pt idx="38">
                  <c:v>0.37186679148239465</c:v>
                </c:pt>
                <c:pt idx="39">
                  <c:v>0.38478245112334497</c:v>
                </c:pt>
                <c:pt idx="40">
                  <c:v>0.39728245112334498</c:v>
                </c:pt>
                <c:pt idx="41">
                  <c:v>0.40937519429302971</c:v>
                </c:pt>
                <c:pt idx="42">
                  <c:v>0.42107759371835402</c:v>
                </c:pt>
                <c:pt idx="43">
                  <c:v>0.43241460903194068</c:v>
                </c:pt>
                <c:pt idx="44">
                  <c:v>0.44341864832427486</c:v>
                </c:pt>
                <c:pt idx="45">
                  <c:v>0.45412884593387587</c:v>
                </c:pt>
                <c:pt idx="46">
                  <c:v>0.46459022833929969</c:v>
                </c:pt>
                <c:pt idx="47">
                  <c:v>0.47485278216350185</c:v>
                </c:pt>
                <c:pt idx="48">
                  <c:v>0.48497043986443106</c:v>
                </c:pt>
                <c:pt idx="49">
                  <c:v>0.49500000000000005</c:v>
                </c:pt>
                <c:pt idx="50">
                  <c:v>0.505</c:v>
                </c:pt>
                <c:pt idx="51">
                  <c:v>0.515029560135569</c:v>
                </c:pt>
                <c:pt idx="52">
                  <c:v>0.5251472178364982</c:v>
                </c:pt>
                <c:pt idx="53">
                  <c:v>0.53540977166070036</c:v>
                </c:pt>
                <c:pt idx="54">
                  <c:v>0.54587115406612419</c:v>
                </c:pt>
                <c:pt idx="55">
                  <c:v>0.5565813516757252</c:v>
                </c:pt>
                <c:pt idx="56">
                  <c:v>0.56758539096805938</c:v>
                </c:pt>
                <c:pt idx="57">
                  <c:v>0.57892240628164604</c:v>
                </c:pt>
                <c:pt idx="58">
                  <c:v>0.5906248057069704</c:v>
                </c:pt>
                <c:pt idx="59">
                  <c:v>0.60271754887665507</c:v>
                </c:pt>
                <c:pt idx="60">
                  <c:v>0.61521754887665503</c:v>
                </c:pt>
                <c:pt idx="61">
                  <c:v>0.62813320851760535</c:v>
                </c:pt>
                <c:pt idx="62">
                  <c:v>0.64146409905706581</c:v>
                </c:pt>
                <c:pt idx="63">
                  <c:v>0.65520078718435582</c:v>
                </c:pt>
                <c:pt idx="64">
                  <c:v>0.66932481370602792</c:v>
                </c:pt>
                <c:pt idx="65">
                  <c:v>0.68380882493936501</c:v>
                </c:pt>
                <c:pt idx="66">
                  <c:v>0.6986168553720854</c:v>
                </c:pt>
                <c:pt idx="67">
                  <c:v>0.71370475771748898</c:v>
                </c:pt>
                <c:pt idx="68">
                  <c:v>0.72902077412405775</c:v>
                </c:pt>
                <c:pt idx="69">
                  <c:v>0.74450624002458821</c:v>
                </c:pt>
                <c:pt idx="70">
                  <c:v>0.76009640996833772</c:v>
                </c:pt>
                <c:pt idx="71">
                  <c:v>0.77572139280438135</c:v>
                </c:pt>
                <c:pt idx="72">
                  <c:v>0.79130718180675119</c:v>
                </c:pt>
                <c:pt idx="73">
                  <c:v>0.8067767637802159</c:v>
                </c:pt>
                <c:pt idx="74">
                  <c:v>0.82205128988443488</c:v>
                </c:pt>
                <c:pt idx="75">
                  <c:v>0.83705128988443489</c:v>
                </c:pt>
                <c:pt idx="76">
                  <c:v>0.85169791079336066</c:v>
                </c:pt>
                <c:pt idx="77">
                  <c:v>0.8659141604311823</c:v>
                </c:pt>
                <c:pt idx="78">
                  <c:v>0.87962613628769493</c:v>
                </c:pt>
                <c:pt idx="79">
                  <c:v>0.89276422025209001</c:v>
                </c:pt>
                <c:pt idx="80">
                  <c:v>0.90526422025208997</c:v>
                </c:pt>
                <c:pt idx="81">
                  <c:v>0.91706844062577364</c:v>
                </c:pt>
                <c:pt idx="82">
                  <c:v>0.92812666411669176</c:v>
                </c:pt>
                <c:pt idx="83">
                  <c:v>0.93839702972107819</c:v>
                </c:pt>
                <c:pt idx="84">
                  <c:v>0.94784679220400858</c:v>
                </c:pt>
                <c:pt idx="85">
                  <c:v>0.95645295091442095</c:v>
                </c:pt>
                <c:pt idx="86">
                  <c:v>0.96420273753860608</c:v>
                </c:pt>
                <c:pt idx="87">
                  <c:v>0.97109395460660919</c:v>
                </c:pt>
                <c:pt idx="88">
                  <c:v>0.97713515887185554</c:v>
                </c:pt>
                <c:pt idx="89">
                  <c:v>0.98234568608504791</c:v>
                </c:pt>
                <c:pt idx="90">
                  <c:v>0.98675551614129842</c:v>
                </c:pt>
                <c:pt idx="91">
                  <c:v>0.990404980055963</c:v>
                </c:pt>
                <c:pt idx="92">
                  <c:v>0.99334431268084866</c:v>
                </c:pt>
                <c:pt idx="93">
                  <c:v>0.99563305746977515</c:v>
                </c:pt>
                <c:pt idx="94">
                  <c:v>0.99733933190322688</c:v>
                </c:pt>
                <c:pt idx="95">
                  <c:v>0.99853896434987632</c:v>
                </c:pt>
                <c:pt idx="96">
                  <c:v>0.99931451514401382</c:v>
                </c:pt>
                <c:pt idx="97">
                  <c:v>0.99975419646092911</c:v>
                </c:pt>
                <c:pt idx="98">
                  <c:v>0.99995070714871359</c:v>
                </c:pt>
                <c:pt idx="99">
                  <c:v>0.99999999999999989</c:v>
                </c:pt>
                <c:pt idx="100">
                  <c:v>0.99999999999999989</c:v>
                </c:pt>
              </c:numCache>
            </c:numRef>
          </c:yVal>
          <c:smooth val="1"/>
        </c:ser>
        <c:ser>
          <c:idx val="3"/>
          <c:order val="3"/>
          <c:tx>
            <c:strRef>
              <c:f>'QUANTUM PUT'!$M$326</c:f>
              <c:strCache>
                <c:ptCount val="1"/>
                <c:pt idx="0">
                  <c:v>k</c:v>
                </c:pt>
              </c:strCache>
            </c:strRef>
          </c:tx>
          <c:marker>
            <c:symbol val="none"/>
          </c:marker>
          <c:xVal>
            <c:numRef>
              <c:f>'QUANTUM PUT'!$A$327:$A$427</c:f>
              <c:numCache>
                <c:formatCode>General</c:formatCode>
                <c:ptCount val="101"/>
                <c:pt idx="0">
                  <c:v>-0.5</c:v>
                </c:pt>
                <c:pt idx="1">
                  <c:v>-0.49</c:v>
                </c:pt>
                <c:pt idx="2">
                  <c:v>-0.48</c:v>
                </c:pt>
                <c:pt idx="3">
                  <c:v>-0.47</c:v>
                </c:pt>
                <c:pt idx="4">
                  <c:v>-0.45999999999999996</c:v>
                </c:pt>
                <c:pt idx="5">
                  <c:v>-0.44999999999999996</c:v>
                </c:pt>
                <c:pt idx="6">
                  <c:v>-0.43999999999999995</c:v>
                </c:pt>
                <c:pt idx="7">
                  <c:v>-0.42999999999999994</c:v>
                </c:pt>
                <c:pt idx="8">
                  <c:v>-0.41999999999999993</c:v>
                </c:pt>
                <c:pt idx="9">
                  <c:v>-0.40999999999999992</c:v>
                </c:pt>
                <c:pt idx="10">
                  <c:v>-0.39999999999999991</c:v>
                </c:pt>
                <c:pt idx="11">
                  <c:v>-0.3899999999999999</c:v>
                </c:pt>
                <c:pt idx="12">
                  <c:v>-0.37999999999999989</c:v>
                </c:pt>
                <c:pt idx="13">
                  <c:v>-0.36999999999999988</c:v>
                </c:pt>
                <c:pt idx="14">
                  <c:v>-0.35999999999999988</c:v>
                </c:pt>
                <c:pt idx="15">
                  <c:v>-0.34999999999999987</c:v>
                </c:pt>
                <c:pt idx="16">
                  <c:v>-0.33999999999999986</c:v>
                </c:pt>
                <c:pt idx="17">
                  <c:v>-0.32999999999999985</c:v>
                </c:pt>
                <c:pt idx="18">
                  <c:v>-0.31999999999999984</c:v>
                </c:pt>
                <c:pt idx="19">
                  <c:v>-0.30999999999999983</c:v>
                </c:pt>
                <c:pt idx="20">
                  <c:v>-0.29999999999999982</c:v>
                </c:pt>
                <c:pt idx="21">
                  <c:v>-0.28999999999999981</c:v>
                </c:pt>
                <c:pt idx="22">
                  <c:v>-0.2799999999999998</c:v>
                </c:pt>
                <c:pt idx="23">
                  <c:v>-0.2699999999999998</c:v>
                </c:pt>
                <c:pt idx="24">
                  <c:v>-0.25999999999999979</c:v>
                </c:pt>
                <c:pt idx="25">
                  <c:v>-0.24999999999999978</c:v>
                </c:pt>
                <c:pt idx="26">
                  <c:v>-0.23999999999999977</c:v>
                </c:pt>
                <c:pt idx="27">
                  <c:v>-0.22999999999999976</c:v>
                </c:pt>
                <c:pt idx="28">
                  <c:v>-0.21999999999999975</c:v>
                </c:pt>
                <c:pt idx="29">
                  <c:v>-0.20999999999999974</c:v>
                </c:pt>
                <c:pt idx="30">
                  <c:v>-0.19999999999999973</c:v>
                </c:pt>
                <c:pt idx="31">
                  <c:v>-0.18999999999999972</c:v>
                </c:pt>
                <c:pt idx="32">
                  <c:v>-0.17999999999999972</c:v>
                </c:pt>
                <c:pt idx="33">
                  <c:v>-0.16999999999999971</c:v>
                </c:pt>
                <c:pt idx="34">
                  <c:v>-0.1599999999999997</c:v>
                </c:pt>
                <c:pt idx="35">
                  <c:v>-0.14999999999999969</c:v>
                </c:pt>
                <c:pt idx="36">
                  <c:v>-0.13999999999999968</c:v>
                </c:pt>
                <c:pt idx="37">
                  <c:v>-0.12999999999999967</c:v>
                </c:pt>
                <c:pt idx="38">
                  <c:v>-0.11999999999999968</c:v>
                </c:pt>
                <c:pt idx="39">
                  <c:v>-0.10999999999999968</c:v>
                </c:pt>
                <c:pt idx="40">
                  <c:v>-9.9999999999999686E-2</c:v>
                </c:pt>
                <c:pt idx="41">
                  <c:v>-8.9999999999999691E-2</c:v>
                </c:pt>
                <c:pt idx="42">
                  <c:v>-7.9999999999999696E-2</c:v>
                </c:pt>
                <c:pt idx="43">
                  <c:v>-6.9999999999999701E-2</c:v>
                </c:pt>
                <c:pt idx="44">
                  <c:v>-5.9999999999999699E-2</c:v>
                </c:pt>
                <c:pt idx="45">
                  <c:v>-4.9999999999999697E-2</c:v>
                </c:pt>
                <c:pt idx="46">
                  <c:v>-3.9999999999999696E-2</c:v>
                </c:pt>
                <c:pt idx="47">
                  <c:v>-2.9999999999999694E-2</c:v>
                </c:pt>
                <c:pt idx="48">
                  <c:v>-1.9999999999999692E-2</c:v>
                </c:pt>
                <c:pt idx="49">
                  <c:v>-9.9999999999996914E-3</c:v>
                </c:pt>
                <c:pt idx="50">
                  <c:v>0</c:v>
                </c:pt>
                <c:pt idx="51">
                  <c:v>0.01</c:v>
                </c:pt>
                <c:pt idx="52">
                  <c:v>0.02</c:v>
                </c:pt>
                <c:pt idx="53">
                  <c:v>0.03</c:v>
                </c:pt>
                <c:pt idx="54">
                  <c:v>0.04</c:v>
                </c:pt>
                <c:pt idx="55">
                  <c:v>0.05</c:v>
                </c:pt>
                <c:pt idx="56">
                  <c:v>6.0000000000000005E-2</c:v>
                </c:pt>
                <c:pt idx="57">
                  <c:v>7.0000000000000007E-2</c:v>
                </c:pt>
                <c:pt idx="58">
                  <c:v>0.08</c:v>
                </c:pt>
                <c:pt idx="59">
                  <c:v>0.09</c:v>
                </c:pt>
                <c:pt idx="60">
                  <c:v>9.9999999999999992E-2</c:v>
                </c:pt>
                <c:pt idx="61">
                  <c:v>0.10999999999999999</c:v>
                </c:pt>
                <c:pt idx="62">
                  <c:v>0.11999999999999998</c:v>
                </c:pt>
                <c:pt idx="63">
                  <c:v>0.12999999999999998</c:v>
                </c:pt>
                <c:pt idx="64">
                  <c:v>0.13999999999999999</c:v>
                </c:pt>
                <c:pt idx="65">
                  <c:v>0.15</c:v>
                </c:pt>
                <c:pt idx="66">
                  <c:v>0.16</c:v>
                </c:pt>
                <c:pt idx="67">
                  <c:v>0.17</c:v>
                </c:pt>
                <c:pt idx="68">
                  <c:v>0.18000000000000002</c:v>
                </c:pt>
                <c:pt idx="69">
                  <c:v>0.19000000000000003</c:v>
                </c:pt>
                <c:pt idx="70">
                  <c:v>0.20000000000000004</c:v>
                </c:pt>
                <c:pt idx="71">
                  <c:v>0.21000000000000005</c:v>
                </c:pt>
                <c:pt idx="72">
                  <c:v>0.22000000000000006</c:v>
                </c:pt>
                <c:pt idx="73">
                  <c:v>0.23000000000000007</c:v>
                </c:pt>
                <c:pt idx="74">
                  <c:v>0.24000000000000007</c:v>
                </c:pt>
                <c:pt idx="75">
                  <c:v>0.25000000000000006</c:v>
                </c:pt>
                <c:pt idx="76">
                  <c:v>0.26000000000000006</c:v>
                </c:pt>
                <c:pt idx="77">
                  <c:v>0.27000000000000007</c:v>
                </c:pt>
                <c:pt idx="78">
                  <c:v>0.28000000000000008</c:v>
                </c:pt>
                <c:pt idx="79">
                  <c:v>0.29000000000000009</c:v>
                </c:pt>
                <c:pt idx="80">
                  <c:v>0.3000000000000001</c:v>
                </c:pt>
                <c:pt idx="81">
                  <c:v>0.31000000000000011</c:v>
                </c:pt>
                <c:pt idx="82">
                  <c:v>0.32000000000000012</c:v>
                </c:pt>
                <c:pt idx="83">
                  <c:v>0.33000000000000013</c:v>
                </c:pt>
                <c:pt idx="84">
                  <c:v>0.34000000000000014</c:v>
                </c:pt>
                <c:pt idx="85">
                  <c:v>0.35000000000000014</c:v>
                </c:pt>
                <c:pt idx="86">
                  <c:v>0.36000000000000015</c:v>
                </c:pt>
                <c:pt idx="87">
                  <c:v>0.37000000000000016</c:v>
                </c:pt>
                <c:pt idx="88">
                  <c:v>0.38000000000000017</c:v>
                </c:pt>
                <c:pt idx="89">
                  <c:v>0.39000000000000018</c:v>
                </c:pt>
                <c:pt idx="90">
                  <c:v>0.40000000000000019</c:v>
                </c:pt>
                <c:pt idx="91">
                  <c:v>0.4100000000000002</c:v>
                </c:pt>
                <c:pt idx="92">
                  <c:v>0.42000000000000021</c:v>
                </c:pt>
                <c:pt idx="93">
                  <c:v>0.43000000000000022</c:v>
                </c:pt>
                <c:pt idx="94">
                  <c:v>0.44000000000000022</c:v>
                </c:pt>
                <c:pt idx="95">
                  <c:v>0.45000000000000023</c:v>
                </c:pt>
                <c:pt idx="96">
                  <c:v>0.46000000000000024</c:v>
                </c:pt>
                <c:pt idx="97">
                  <c:v>0.47000000000000025</c:v>
                </c:pt>
                <c:pt idx="98">
                  <c:v>0.48000000000000026</c:v>
                </c:pt>
                <c:pt idx="99">
                  <c:v>0.49000000000000027</c:v>
                </c:pt>
                <c:pt idx="100">
                  <c:v>0.50000000000000022</c:v>
                </c:pt>
              </c:numCache>
            </c:numRef>
          </c:xVal>
          <c:yVal>
            <c:numRef>
              <c:f>'QUANTUM PUT'!$M$327:$M$427</c:f>
              <c:numCache>
                <c:formatCode>General</c:formatCode>
                <c:ptCount val="101"/>
                <c:pt idx="0">
                  <c:v>3.7524718414124478E-35</c:v>
                </c:pt>
                <c:pt idx="1">
                  <c:v>9.8468936597376586E-6</c:v>
                </c:pt>
                <c:pt idx="2">
                  <c:v>4.8962804448364283E-5</c:v>
                </c:pt>
                <c:pt idx="3">
                  <c:v>1.3596133210229486E-4</c:v>
                </c:pt>
                <c:pt idx="4">
                  <c:v>2.8812997197755761E-4</c:v>
                </c:pt>
                <c:pt idx="5">
                  <c:v>5.209442545593549E-4</c:v>
                </c:pt>
                <c:pt idx="6">
                  <c:v>8.4762543574430529E-4</c:v>
                </c:pt>
                <c:pt idx="7">
                  <c:v>1.2787527290401891E-3</c:v>
                </c:pt>
                <c:pt idx="8">
                  <c:v>1.8219400168536929E-3</c:v>
                </c:pt>
                <c:pt idx="9">
                  <c:v>2.4815857279853427E-3</c:v>
                </c:pt>
                <c:pt idx="10">
                  <c:v>3.2587031442090656E-3</c:v>
                </c:pt>
                <c:pt idx="11">
                  <c:v>4.1508368253629557E-3</c:v>
                </c:pt>
                <c:pt idx="12">
                  <c:v>5.1520691473775446E-3</c:v>
                </c:pt>
                <c:pt idx="13">
                  <c:v>6.2531191609937718E-3</c:v>
                </c:pt>
                <c:pt idx="14">
                  <c:v>7.4415341321673011E-3</c:v>
                </c:pt>
                <c:pt idx="15">
                  <c:v>8.7019722510983024E-3</c:v>
                </c:pt>
                <c:pt idx="16">
                  <c:v>1.0016573128883181E-2</c:v>
                </c:pt>
                <c:pt idx="17">
                  <c:v>1.1365410872448869E-2</c:v>
                </c:pt>
                <c:pt idx="18">
                  <c:v>1.2727022772703761E-2</c:v>
                </c:pt>
                <c:pt idx="19">
                  <c:v>1.4079004989676385E-2</c:v>
                </c:pt>
                <c:pt idx="20">
                  <c:v>1.5398665102177437E-2</c:v>
                </c:pt>
                <c:pt idx="21">
                  <c:v>1.666372003646777E-2</c:v>
                </c:pt>
                <c:pt idx="22">
                  <c:v>1.7853026724205356E-2</c:v>
                </c:pt>
                <c:pt idx="23">
                  <c:v>1.8947331887201088E-2</c:v>
                </c:pt>
                <c:pt idx="24">
                  <c:v>1.9930026624425896E-2</c:v>
                </c:pt>
                <c:pt idx="25">
                  <c:v>2.0787891000694943E-2</c:v>
                </c:pt>
                <c:pt idx="26">
                  <c:v>2.1511813617869118E-2</c:v>
                </c:pt>
                <c:pt idx="27">
                  <c:v>2.2097471195351655E-2</c:v>
                </c:pt>
                <c:pt idx="28">
                  <c:v>2.2545953499796E-2</c:v>
                </c:pt>
                <c:pt idx="29">
                  <c:v>2.2864319542470011E-2</c:v>
                </c:pt>
                <c:pt idx="30">
                  <c:v>2.3066071800343216E-2</c:v>
                </c:pt>
                <c:pt idx="31">
                  <c:v>2.3171536302964882E-2</c:v>
                </c:pt>
                <c:pt idx="32">
                  <c:v>2.3208137746598946E-2</c:v>
                </c:pt>
                <c:pt idx="33">
                  <c:v>2.3210560330841477E-2</c:v>
                </c:pt>
                <c:pt idx="34">
                  <c:v>2.3220786738261955E-2</c:v>
                </c:pt>
                <c:pt idx="35">
                  <c:v>2.3288009568252215E-2</c:v>
                </c:pt>
                <c:pt idx="36">
                  <c:v>2.3468411562987252E-2</c:v>
                </c:pt>
                <c:pt idx="37">
                  <c:v>2.382481309438721E-2</c:v>
                </c:pt>
                <c:pt idx="38">
                  <c:v>2.4426187582340737E-2</c:v>
                </c:pt>
                <c:pt idx="39">
                  <c:v>2.5347047750798723E-2</c:v>
                </c:pt>
                <c:pt idx="40">
                  <c:v>2.6666707863299791E-2</c:v>
                </c:pt>
                <c:pt idx="41">
                  <c:v>2.8468429276287632E-2</c:v>
                </c:pt>
                <c:pt idx="42">
                  <c:v>3.083845877067655E-2</c:v>
                </c:pt>
                <c:pt idx="43">
                  <c:v>3.3864971133768032E-2</c:v>
                </c:pt>
                <c:pt idx="44">
                  <c:v>3.7636929330455045E-2</c:v>
                </c:pt>
                <c:pt idx="45">
                  <c:v>4.2242877292258327E-2</c:v>
                </c:pt>
                <c:pt idx="46">
                  <c:v>4.7769681835192375E-2</c:v>
                </c:pt>
                <c:pt idx="47">
                  <c:v>5.4301241465817156E-2</c:v>
                </c:pt>
                <c:pt idx="48">
                  <c:v>6.1917180825596045E-2</c:v>
                </c:pt>
                <c:pt idx="49">
                  <c:v>7.0691550237198628E-2</c:v>
                </c:pt>
                <c:pt idx="50">
                  <c:v>8.0691550237198623E-2</c:v>
                </c:pt>
                <c:pt idx="51">
                  <c:v>9.197630109673402E-2</c:v>
                </c:pt>
                <c:pt idx="52">
                  <c:v>0.10459567713881364</c:v>
                </c:pt>
                <c:pt idx="53">
                  <c:v>0.11858922515659326</c:v>
                </c:pt>
                <c:pt idx="54">
                  <c:v>0.13398518542450691</c:v>
                </c:pt>
                <c:pt idx="55">
                  <c:v>0.15079963268190572</c:v>
                </c:pt>
                <c:pt idx="56">
                  <c:v>0.16903575306988713</c:v>
                </c:pt>
                <c:pt idx="57">
                  <c:v>0.18868327133396898</c:v>
                </c:pt>
                <c:pt idx="58">
                  <c:v>0.20971804069022876</c:v>
                </c:pt>
                <c:pt idx="59">
                  <c:v>0.23210180561661037</c:v>
                </c:pt>
                <c:pt idx="60">
                  <c:v>0.25578214550410933</c:v>
                </c:pt>
                <c:pt idx="61">
                  <c:v>0.28069260461755202</c:v>
                </c:pt>
                <c:pt idx="62">
                  <c:v>0.3067530112085195</c:v>
                </c:pt>
                <c:pt idx="63">
                  <c:v>0.33386998593169959</c:v>
                </c:pt>
                <c:pt idx="64">
                  <c:v>0.36193763698030867</c:v>
                </c:pt>
                <c:pt idx="65">
                  <c:v>0.39083843661699263</c:v>
                </c:pt>
                <c:pt idx="66">
                  <c:v>0.42044427107501287</c:v>
                </c:pt>
                <c:pt idx="67">
                  <c:v>0.45061765318157748</c:v>
                </c:pt>
                <c:pt idx="68">
                  <c:v>0.48121308455108103</c:v>
                </c:pt>
                <c:pt idx="69">
                  <c:v>0.51207855184952022</c:v>
                </c:pt>
                <c:pt idx="70">
                  <c:v>0.54305713947914602</c:v>
                </c:pt>
                <c:pt idx="71">
                  <c:v>0.57398873910855919</c:v>
                </c:pt>
                <c:pt idx="72">
                  <c:v>0.6047118348088546</c:v>
                </c:pt>
                <c:pt idx="73">
                  <c:v>0.63506534117830138</c:v>
                </c:pt>
                <c:pt idx="74">
                  <c:v>0.66489047076956509</c:v>
                </c:pt>
                <c:pt idx="75">
                  <c:v>0.694032606393296</c:v>
                </c:pt>
                <c:pt idx="76">
                  <c:v>0.72234315347392286</c:v>
                </c:pt>
                <c:pt idx="77">
                  <c:v>0.74968134758657035</c:v>
                </c:pt>
                <c:pt idx="78">
                  <c:v>0.77591599261185806</c:v>
                </c:pt>
                <c:pt idx="79">
                  <c:v>0.80092710560635783</c:v>
                </c:pt>
                <c:pt idx="80">
                  <c:v>0.82460744549385678</c:v>
                </c:pt>
                <c:pt idx="81">
                  <c:v>0.84686390402425149</c:v>
                </c:pt>
                <c:pt idx="82">
                  <c:v>0.86761873910583276</c:v>
                </c:pt>
                <c:pt idx="83">
                  <c:v>0.88681063257103987</c:v>
                </c:pt>
                <c:pt idx="84">
                  <c:v>0.90439555665911575</c:v>
                </c:pt>
                <c:pt idx="85">
                  <c:v>0.92034743596100943</c:v>
                </c:pt>
                <c:pt idx="86">
                  <c:v>0.93465859423820619</c:v>
                </c:pt>
                <c:pt idx="87">
                  <c:v>0.94733997836059614</c:v>
                </c:pt>
                <c:pt idx="88">
                  <c:v>0.95842115456907429</c:v>
                </c:pt>
                <c:pt idx="89">
                  <c:v>0.96795007531430521</c:v>
                </c:pt>
                <c:pt idx="90">
                  <c:v>0.97599261801058257</c:v>
                </c:pt>
                <c:pt idx="91">
                  <c:v>0.98263190012877999</c:v>
                </c:pt>
                <c:pt idx="92">
                  <c:v>0.98796737809073787</c:v>
                </c:pt>
                <c:pt idx="93">
                  <c:v>0.99211374037529487</c:v>
                </c:pt>
                <c:pt idx="94">
                  <c:v>0.99519960806101326</c:v>
                </c:pt>
                <c:pt idx="95">
                  <c:v>0.99736605867173045</c:v>
                </c:pt>
                <c:pt idx="96">
                  <c:v>0.99876499162013022</c:v>
                </c:pt>
                <c:pt idx="97">
                  <c:v>0.99955735572630688</c:v>
                </c:pt>
                <c:pt idx="98">
                  <c:v>0.9999112611910872</c:v>
                </c:pt>
                <c:pt idx="99">
                  <c:v>1</c:v>
                </c:pt>
                <c:pt idx="100">
                  <c:v>1</c:v>
                </c:pt>
              </c:numCache>
            </c:numRef>
          </c:yVal>
          <c:smooth val="1"/>
        </c:ser>
        <c:axId val="121086720"/>
        <c:axId val="121088256"/>
      </c:scatterChart>
      <c:valAx>
        <c:axId val="121086720"/>
        <c:scaling>
          <c:orientation val="minMax"/>
          <c:max val="0.5"/>
          <c:min val="-0.5"/>
        </c:scaling>
        <c:axPos val="b"/>
        <c:numFmt formatCode="General" sourceLinked="1"/>
        <c:tickLblPos val="nextTo"/>
        <c:txPr>
          <a:bodyPr/>
          <a:lstStyle/>
          <a:p>
            <a:pPr>
              <a:defRPr b="1"/>
            </a:pPr>
            <a:endParaRPr lang="nl-NL"/>
          </a:p>
        </c:txPr>
        <c:crossAx val="121088256"/>
        <c:crosses val="autoZero"/>
        <c:crossBetween val="midCat"/>
        <c:majorUnit val="0.1"/>
      </c:valAx>
      <c:valAx>
        <c:axId val="121088256"/>
        <c:scaling>
          <c:orientation val="minMax"/>
          <c:max val="1"/>
        </c:scaling>
        <c:axPos val="l"/>
        <c:majorGridlines/>
        <c:numFmt formatCode="General" sourceLinked="1"/>
        <c:tickLblPos val="nextTo"/>
        <c:txPr>
          <a:bodyPr/>
          <a:lstStyle/>
          <a:p>
            <a:pPr>
              <a:defRPr b="1"/>
            </a:pPr>
            <a:endParaRPr lang="nl-NL"/>
          </a:p>
        </c:txPr>
        <c:crossAx val="121086720"/>
        <c:crosses val="autoZero"/>
        <c:crossBetween val="midCat"/>
      </c:valAx>
    </c:plotArea>
    <c:plotVisOnly val="1"/>
  </c:chart>
  <c:printSettings>
    <c:headerFooter/>
    <c:pageMargins b="0.75000000000000444" l="0.70000000000000062" r="0.70000000000000062" t="0.75000000000000444"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nl-NL"/>
  <c:chart>
    <c:plotArea>
      <c:layout/>
      <c:scatterChart>
        <c:scatterStyle val="smoothMarker"/>
        <c:ser>
          <c:idx val="0"/>
          <c:order val="0"/>
          <c:spPr>
            <a:ln w="22225"/>
          </c:spPr>
          <c:marker>
            <c:symbol val="none"/>
          </c:marker>
          <c:xVal>
            <c:numRef>
              <c:f>'QUANTUM PUT'!$D$434:$D$476</c:f>
              <c:numCache>
                <c:formatCode>General</c:formatCode>
                <c:ptCount val="43"/>
                <c:pt idx="0">
                  <c:v>1.4142135623730951</c:v>
                </c:pt>
                <c:pt idx="1">
                  <c:v>1.3660254037844388</c:v>
                </c:pt>
                <c:pt idx="2">
                  <c:v>1.2247448713915892</c:v>
                </c:pt>
                <c:pt idx="3">
                  <c:v>1.0000000000000002</c:v>
                </c:pt>
                <c:pt idx="4">
                  <c:v>0.70710678118654768</c:v>
                </c:pt>
                <c:pt idx="5">
                  <c:v>0.36602540378443865</c:v>
                </c:pt>
                <c:pt idx="6">
                  <c:v>8.6631078042610645E-17</c:v>
                </c:pt>
                <c:pt idx="7">
                  <c:v>-0.36602540378443882</c:v>
                </c:pt>
                <c:pt idx="8">
                  <c:v>-0.70710678118654724</c:v>
                </c:pt>
                <c:pt idx="9">
                  <c:v>-1</c:v>
                </c:pt>
                <c:pt idx="10">
                  <c:v>-1.2247448713915892</c:v>
                </c:pt>
                <c:pt idx="11">
                  <c:v>-1.3660254037844386</c:v>
                </c:pt>
                <c:pt idx="12">
                  <c:v>-1.4142135623730951</c:v>
                </c:pt>
                <c:pt idx="13">
                  <c:v>-1.366025403784439</c:v>
                </c:pt>
                <c:pt idx="14">
                  <c:v>-1.2247448713915892</c:v>
                </c:pt>
                <c:pt idx="15">
                  <c:v>-1.0000000000000002</c:v>
                </c:pt>
                <c:pt idx="16">
                  <c:v>-0.70710678118654824</c:v>
                </c:pt>
                <c:pt idx="17">
                  <c:v>-0.36602540378443849</c:v>
                </c:pt>
                <c:pt idx="18">
                  <c:v>-2.5989323412783191E-16</c:v>
                </c:pt>
                <c:pt idx="19">
                  <c:v>0.36602540378443921</c:v>
                </c:pt>
                <c:pt idx="20">
                  <c:v>0.70710678118654768</c:v>
                </c:pt>
                <c:pt idx="21">
                  <c:v>0.99999999999999978</c:v>
                </c:pt>
                <c:pt idx="22">
                  <c:v>1.2247448713915887</c:v>
                </c:pt>
                <c:pt idx="23">
                  <c:v>1.3660254037844388</c:v>
                </c:pt>
                <c:pt idx="24">
                  <c:v>1.4142135623730951</c:v>
                </c:pt>
                <c:pt idx="26">
                  <c:v>0</c:v>
                </c:pt>
                <c:pt idx="27">
                  <c:v>0.81115957534527783</c:v>
                </c:pt>
                <c:pt idx="29">
                  <c:v>0</c:v>
                </c:pt>
                <c:pt idx="30">
                  <c:v>-0.81115957534527783</c:v>
                </c:pt>
                <c:pt idx="32">
                  <c:v>0.81115957534527783</c:v>
                </c:pt>
                <c:pt idx="33">
                  <c:v>1.6223191506905557</c:v>
                </c:pt>
                <c:pt idx="35">
                  <c:v>0.81115957534527783</c:v>
                </c:pt>
                <c:pt idx="36">
                  <c:v>0.81115957534527783</c:v>
                </c:pt>
                <c:pt idx="38">
                  <c:v>-0.81115957534527783</c:v>
                </c:pt>
                <c:pt idx="39">
                  <c:v>0.81115957534527783</c:v>
                </c:pt>
                <c:pt idx="41">
                  <c:v>0</c:v>
                </c:pt>
                <c:pt idx="42">
                  <c:v>0</c:v>
                </c:pt>
              </c:numCache>
            </c:numRef>
          </c:xVal>
          <c:yVal>
            <c:numRef>
              <c:f>'QUANTUM PUT'!$E$434:$E$476</c:f>
              <c:numCache>
                <c:formatCode>General</c:formatCode>
                <c:ptCount val="43"/>
                <c:pt idx="0">
                  <c:v>0</c:v>
                </c:pt>
                <c:pt idx="1">
                  <c:v>0.36602540378443865</c:v>
                </c:pt>
                <c:pt idx="2">
                  <c:v>0.70710678118654746</c:v>
                </c:pt>
                <c:pt idx="3">
                  <c:v>1</c:v>
                </c:pt>
                <c:pt idx="4">
                  <c:v>1.2247448713915892</c:v>
                </c:pt>
                <c:pt idx="5">
                  <c:v>1.3660254037844388</c:v>
                </c:pt>
                <c:pt idx="6">
                  <c:v>1.4142135623730951</c:v>
                </c:pt>
                <c:pt idx="7">
                  <c:v>1.3660254037844388</c:v>
                </c:pt>
                <c:pt idx="8">
                  <c:v>1.2247448713915892</c:v>
                </c:pt>
                <c:pt idx="9">
                  <c:v>1.0000000000000002</c:v>
                </c:pt>
                <c:pt idx="10">
                  <c:v>0.70710678118654746</c:v>
                </c:pt>
                <c:pt idx="11">
                  <c:v>0.36602540378443904</c:v>
                </c:pt>
                <c:pt idx="12">
                  <c:v>1.7326215608522129E-16</c:v>
                </c:pt>
                <c:pt idx="13">
                  <c:v>-0.3660254037844381</c:v>
                </c:pt>
                <c:pt idx="14">
                  <c:v>-0.70710678118654768</c:v>
                </c:pt>
                <c:pt idx="15">
                  <c:v>-1</c:v>
                </c:pt>
                <c:pt idx="16">
                  <c:v>-1.2247448713915887</c:v>
                </c:pt>
                <c:pt idx="17">
                  <c:v>-1.3660254037844388</c:v>
                </c:pt>
                <c:pt idx="18">
                  <c:v>-1.4142135623730951</c:v>
                </c:pt>
                <c:pt idx="19">
                  <c:v>-1.3660254037844386</c:v>
                </c:pt>
                <c:pt idx="20">
                  <c:v>-1.2247448713915892</c:v>
                </c:pt>
                <c:pt idx="21">
                  <c:v>-1.0000000000000002</c:v>
                </c:pt>
                <c:pt idx="22">
                  <c:v>-0.70710678118654824</c:v>
                </c:pt>
                <c:pt idx="23">
                  <c:v>-0.36602540378443854</c:v>
                </c:pt>
                <c:pt idx="24">
                  <c:v>-3.4652431217044258E-16</c:v>
                </c:pt>
              </c:numCache>
            </c:numRef>
          </c:yVal>
          <c:smooth val="1"/>
        </c:ser>
        <c:ser>
          <c:idx val="1"/>
          <c:order val="1"/>
          <c:spPr>
            <a:ln>
              <a:tailEnd type="arrow"/>
            </a:ln>
          </c:spPr>
          <c:marker>
            <c:symbol val="none"/>
          </c:marker>
          <c:xVal>
            <c:numRef>
              <c:f>'QUANTUM PUT'!$D$434:$D$476</c:f>
              <c:numCache>
                <c:formatCode>General</c:formatCode>
                <c:ptCount val="43"/>
                <c:pt idx="0">
                  <c:v>1.4142135623730951</c:v>
                </c:pt>
                <c:pt idx="1">
                  <c:v>1.3660254037844388</c:v>
                </c:pt>
                <c:pt idx="2">
                  <c:v>1.2247448713915892</c:v>
                </c:pt>
                <c:pt idx="3">
                  <c:v>1.0000000000000002</c:v>
                </c:pt>
                <c:pt idx="4">
                  <c:v>0.70710678118654768</c:v>
                </c:pt>
                <c:pt idx="5">
                  <c:v>0.36602540378443865</c:v>
                </c:pt>
                <c:pt idx="6">
                  <c:v>8.6631078042610645E-17</c:v>
                </c:pt>
                <c:pt idx="7">
                  <c:v>-0.36602540378443882</c:v>
                </c:pt>
                <c:pt idx="8">
                  <c:v>-0.70710678118654724</c:v>
                </c:pt>
                <c:pt idx="9">
                  <c:v>-1</c:v>
                </c:pt>
                <c:pt idx="10">
                  <c:v>-1.2247448713915892</c:v>
                </c:pt>
                <c:pt idx="11">
                  <c:v>-1.3660254037844386</c:v>
                </c:pt>
                <c:pt idx="12">
                  <c:v>-1.4142135623730951</c:v>
                </c:pt>
                <c:pt idx="13">
                  <c:v>-1.366025403784439</c:v>
                </c:pt>
                <c:pt idx="14">
                  <c:v>-1.2247448713915892</c:v>
                </c:pt>
                <c:pt idx="15">
                  <c:v>-1.0000000000000002</c:v>
                </c:pt>
                <c:pt idx="16">
                  <c:v>-0.70710678118654824</c:v>
                </c:pt>
                <c:pt idx="17">
                  <c:v>-0.36602540378443849</c:v>
                </c:pt>
                <c:pt idx="18">
                  <c:v>-2.5989323412783191E-16</c:v>
                </c:pt>
                <c:pt idx="19">
                  <c:v>0.36602540378443921</c:v>
                </c:pt>
                <c:pt idx="20">
                  <c:v>0.70710678118654768</c:v>
                </c:pt>
                <c:pt idx="21">
                  <c:v>0.99999999999999978</c:v>
                </c:pt>
                <c:pt idx="22">
                  <c:v>1.2247448713915887</c:v>
                </c:pt>
                <c:pt idx="23">
                  <c:v>1.3660254037844388</c:v>
                </c:pt>
                <c:pt idx="24">
                  <c:v>1.4142135623730951</c:v>
                </c:pt>
                <c:pt idx="26">
                  <c:v>0</c:v>
                </c:pt>
                <c:pt idx="27">
                  <c:v>0.81115957534527783</c:v>
                </c:pt>
                <c:pt idx="29">
                  <c:v>0</c:v>
                </c:pt>
                <c:pt idx="30">
                  <c:v>-0.81115957534527783</c:v>
                </c:pt>
                <c:pt idx="32">
                  <c:v>0.81115957534527783</c:v>
                </c:pt>
                <c:pt idx="33">
                  <c:v>1.6223191506905557</c:v>
                </c:pt>
                <c:pt idx="35">
                  <c:v>0.81115957534527783</c:v>
                </c:pt>
                <c:pt idx="36">
                  <c:v>0.81115957534527783</c:v>
                </c:pt>
                <c:pt idx="38">
                  <c:v>-0.81115957534527783</c:v>
                </c:pt>
                <c:pt idx="39">
                  <c:v>0.81115957534527783</c:v>
                </c:pt>
                <c:pt idx="41">
                  <c:v>0</c:v>
                </c:pt>
                <c:pt idx="42">
                  <c:v>0</c:v>
                </c:pt>
              </c:numCache>
            </c:numRef>
          </c:xVal>
          <c:yVal>
            <c:numRef>
              <c:f>'QUANTUM PUT'!$F$434:$F$476</c:f>
              <c:numCache>
                <c:formatCode>General</c:formatCode>
                <c:ptCount val="43"/>
                <c:pt idx="26">
                  <c:v>0</c:v>
                </c:pt>
                <c:pt idx="27">
                  <c:v>1.1584559306791384</c:v>
                </c:pt>
              </c:numCache>
            </c:numRef>
          </c:yVal>
          <c:smooth val="1"/>
        </c:ser>
        <c:ser>
          <c:idx val="2"/>
          <c:order val="2"/>
          <c:spPr>
            <a:ln>
              <a:solidFill>
                <a:srgbClr val="EB21D3"/>
              </a:solidFill>
              <a:tailEnd type="arrow"/>
            </a:ln>
          </c:spPr>
          <c:marker>
            <c:symbol val="none"/>
          </c:marker>
          <c:xVal>
            <c:numRef>
              <c:f>'QUANTUM PUT'!$D$434:$D$476</c:f>
              <c:numCache>
                <c:formatCode>General</c:formatCode>
                <c:ptCount val="43"/>
                <c:pt idx="0">
                  <c:v>1.4142135623730951</c:v>
                </c:pt>
                <c:pt idx="1">
                  <c:v>1.3660254037844388</c:v>
                </c:pt>
                <c:pt idx="2">
                  <c:v>1.2247448713915892</c:v>
                </c:pt>
                <c:pt idx="3">
                  <c:v>1.0000000000000002</c:v>
                </c:pt>
                <c:pt idx="4">
                  <c:v>0.70710678118654768</c:v>
                </c:pt>
                <c:pt idx="5">
                  <c:v>0.36602540378443865</c:v>
                </c:pt>
                <c:pt idx="6">
                  <c:v>8.6631078042610645E-17</c:v>
                </c:pt>
                <c:pt idx="7">
                  <c:v>-0.36602540378443882</c:v>
                </c:pt>
                <c:pt idx="8">
                  <c:v>-0.70710678118654724</c:v>
                </c:pt>
                <c:pt idx="9">
                  <c:v>-1</c:v>
                </c:pt>
                <c:pt idx="10">
                  <c:v>-1.2247448713915892</c:v>
                </c:pt>
                <c:pt idx="11">
                  <c:v>-1.3660254037844386</c:v>
                </c:pt>
                <c:pt idx="12">
                  <c:v>-1.4142135623730951</c:v>
                </c:pt>
                <c:pt idx="13">
                  <c:v>-1.366025403784439</c:v>
                </c:pt>
                <c:pt idx="14">
                  <c:v>-1.2247448713915892</c:v>
                </c:pt>
                <c:pt idx="15">
                  <c:v>-1.0000000000000002</c:v>
                </c:pt>
                <c:pt idx="16">
                  <c:v>-0.70710678118654824</c:v>
                </c:pt>
                <c:pt idx="17">
                  <c:v>-0.36602540378443849</c:v>
                </c:pt>
                <c:pt idx="18">
                  <c:v>-2.5989323412783191E-16</c:v>
                </c:pt>
                <c:pt idx="19">
                  <c:v>0.36602540378443921</c:v>
                </c:pt>
                <c:pt idx="20">
                  <c:v>0.70710678118654768</c:v>
                </c:pt>
                <c:pt idx="21">
                  <c:v>0.99999999999999978</c:v>
                </c:pt>
                <c:pt idx="22">
                  <c:v>1.2247448713915887</c:v>
                </c:pt>
                <c:pt idx="23">
                  <c:v>1.3660254037844388</c:v>
                </c:pt>
                <c:pt idx="24">
                  <c:v>1.4142135623730951</c:v>
                </c:pt>
                <c:pt idx="26">
                  <c:v>0</c:v>
                </c:pt>
                <c:pt idx="27">
                  <c:v>0.81115957534527783</c:v>
                </c:pt>
                <c:pt idx="29">
                  <c:v>0</c:v>
                </c:pt>
                <c:pt idx="30">
                  <c:v>-0.81115957534527783</c:v>
                </c:pt>
                <c:pt idx="32">
                  <c:v>0.81115957534527783</c:v>
                </c:pt>
                <c:pt idx="33">
                  <c:v>1.6223191506905557</c:v>
                </c:pt>
                <c:pt idx="35">
                  <c:v>0.81115957534527783</c:v>
                </c:pt>
                <c:pt idx="36">
                  <c:v>0.81115957534527783</c:v>
                </c:pt>
                <c:pt idx="38">
                  <c:v>-0.81115957534527783</c:v>
                </c:pt>
                <c:pt idx="39">
                  <c:v>0.81115957534527783</c:v>
                </c:pt>
                <c:pt idx="41">
                  <c:v>0</c:v>
                </c:pt>
                <c:pt idx="42">
                  <c:v>0</c:v>
                </c:pt>
              </c:numCache>
            </c:numRef>
          </c:xVal>
          <c:yVal>
            <c:numRef>
              <c:f>'QUANTUM PUT'!$G$434:$G$476</c:f>
              <c:numCache>
                <c:formatCode>General</c:formatCode>
                <c:ptCount val="43"/>
                <c:pt idx="26">
                  <c:v>0</c:v>
                </c:pt>
                <c:pt idx="27">
                  <c:v>-1.1584559306791384</c:v>
                </c:pt>
              </c:numCache>
            </c:numRef>
          </c:yVal>
          <c:smooth val="1"/>
        </c:ser>
        <c:ser>
          <c:idx val="3"/>
          <c:order val="3"/>
          <c:spPr>
            <a:ln>
              <a:solidFill>
                <a:srgbClr val="7030A0"/>
              </a:solidFill>
              <a:tailEnd type="arrow"/>
            </a:ln>
          </c:spPr>
          <c:marker>
            <c:symbol val="none"/>
          </c:marker>
          <c:xVal>
            <c:numRef>
              <c:f>'QUANTUM PUT'!$D$434:$D$476</c:f>
              <c:numCache>
                <c:formatCode>General</c:formatCode>
                <c:ptCount val="43"/>
                <c:pt idx="0">
                  <c:v>1.4142135623730951</c:v>
                </c:pt>
                <c:pt idx="1">
                  <c:v>1.3660254037844388</c:v>
                </c:pt>
                <c:pt idx="2">
                  <c:v>1.2247448713915892</c:v>
                </c:pt>
                <c:pt idx="3">
                  <c:v>1.0000000000000002</c:v>
                </c:pt>
                <c:pt idx="4">
                  <c:v>0.70710678118654768</c:v>
                </c:pt>
                <c:pt idx="5">
                  <c:v>0.36602540378443865</c:v>
                </c:pt>
                <c:pt idx="6">
                  <c:v>8.6631078042610645E-17</c:v>
                </c:pt>
                <c:pt idx="7">
                  <c:v>-0.36602540378443882</c:v>
                </c:pt>
                <c:pt idx="8">
                  <c:v>-0.70710678118654724</c:v>
                </c:pt>
                <c:pt idx="9">
                  <c:v>-1</c:v>
                </c:pt>
                <c:pt idx="10">
                  <c:v>-1.2247448713915892</c:v>
                </c:pt>
                <c:pt idx="11">
                  <c:v>-1.3660254037844386</c:v>
                </c:pt>
                <c:pt idx="12">
                  <c:v>-1.4142135623730951</c:v>
                </c:pt>
                <c:pt idx="13">
                  <c:v>-1.366025403784439</c:v>
                </c:pt>
                <c:pt idx="14">
                  <c:v>-1.2247448713915892</c:v>
                </c:pt>
                <c:pt idx="15">
                  <c:v>-1.0000000000000002</c:v>
                </c:pt>
                <c:pt idx="16">
                  <c:v>-0.70710678118654824</c:v>
                </c:pt>
                <c:pt idx="17">
                  <c:v>-0.36602540378443849</c:v>
                </c:pt>
                <c:pt idx="18">
                  <c:v>-2.5989323412783191E-16</c:v>
                </c:pt>
                <c:pt idx="19">
                  <c:v>0.36602540378443921</c:v>
                </c:pt>
                <c:pt idx="20">
                  <c:v>0.70710678118654768</c:v>
                </c:pt>
                <c:pt idx="21">
                  <c:v>0.99999999999999978</c:v>
                </c:pt>
                <c:pt idx="22">
                  <c:v>1.2247448713915887</c:v>
                </c:pt>
                <c:pt idx="23">
                  <c:v>1.3660254037844388</c:v>
                </c:pt>
                <c:pt idx="24">
                  <c:v>1.4142135623730951</c:v>
                </c:pt>
                <c:pt idx="26">
                  <c:v>0</c:v>
                </c:pt>
                <c:pt idx="27">
                  <c:v>0.81115957534527783</c:v>
                </c:pt>
                <c:pt idx="29">
                  <c:v>0</c:v>
                </c:pt>
                <c:pt idx="30">
                  <c:v>-0.81115957534527783</c:v>
                </c:pt>
                <c:pt idx="32">
                  <c:v>0.81115957534527783</c:v>
                </c:pt>
                <c:pt idx="33">
                  <c:v>1.6223191506905557</c:v>
                </c:pt>
                <c:pt idx="35">
                  <c:v>0.81115957534527783</c:v>
                </c:pt>
                <c:pt idx="36">
                  <c:v>0.81115957534527783</c:v>
                </c:pt>
                <c:pt idx="38">
                  <c:v>-0.81115957534527783</c:v>
                </c:pt>
                <c:pt idx="39">
                  <c:v>0.81115957534527783</c:v>
                </c:pt>
                <c:pt idx="41">
                  <c:v>0</c:v>
                </c:pt>
                <c:pt idx="42">
                  <c:v>0</c:v>
                </c:pt>
              </c:numCache>
            </c:numRef>
          </c:xVal>
          <c:yVal>
            <c:numRef>
              <c:f>'QUANTUM PUT'!$H$434:$H$476</c:f>
              <c:numCache>
                <c:formatCode>General</c:formatCode>
                <c:ptCount val="43"/>
                <c:pt idx="29">
                  <c:v>0</c:v>
                </c:pt>
                <c:pt idx="30">
                  <c:v>1.1584559306791384</c:v>
                </c:pt>
              </c:numCache>
            </c:numRef>
          </c:yVal>
          <c:smooth val="1"/>
        </c:ser>
        <c:ser>
          <c:idx val="4"/>
          <c:order val="4"/>
          <c:spPr>
            <a:ln w="19050">
              <a:solidFill>
                <a:srgbClr val="EB21D3"/>
              </a:solidFill>
              <a:prstDash val="sysDash"/>
            </a:ln>
          </c:spPr>
          <c:marker>
            <c:symbol val="none"/>
          </c:marker>
          <c:xVal>
            <c:numRef>
              <c:f>'QUANTUM PUT'!$D$434:$D$476</c:f>
              <c:numCache>
                <c:formatCode>General</c:formatCode>
                <c:ptCount val="43"/>
                <c:pt idx="0">
                  <c:v>1.4142135623730951</c:v>
                </c:pt>
                <c:pt idx="1">
                  <c:v>1.3660254037844388</c:v>
                </c:pt>
                <c:pt idx="2">
                  <c:v>1.2247448713915892</c:v>
                </c:pt>
                <c:pt idx="3">
                  <c:v>1.0000000000000002</c:v>
                </c:pt>
                <c:pt idx="4">
                  <c:v>0.70710678118654768</c:v>
                </c:pt>
                <c:pt idx="5">
                  <c:v>0.36602540378443865</c:v>
                </c:pt>
                <c:pt idx="6">
                  <c:v>8.6631078042610645E-17</c:v>
                </c:pt>
                <c:pt idx="7">
                  <c:v>-0.36602540378443882</c:v>
                </c:pt>
                <c:pt idx="8">
                  <c:v>-0.70710678118654724</c:v>
                </c:pt>
                <c:pt idx="9">
                  <c:v>-1</c:v>
                </c:pt>
                <c:pt idx="10">
                  <c:v>-1.2247448713915892</c:v>
                </c:pt>
                <c:pt idx="11">
                  <c:v>-1.3660254037844386</c:v>
                </c:pt>
                <c:pt idx="12">
                  <c:v>-1.4142135623730951</c:v>
                </c:pt>
                <c:pt idx="13">
                  <c:v>-1.366025403784439</c:v>
                </c:pt>
                <c:pt idx="14">
                  <c:v>-1.2247448713915892</c:v>
                </c:pt>
                <c:pt idx="15">
                  <c:v>-1.0000000000000002</c:v>
                </c:pt>
                <c:pt idx="16">
                  <c:v>-0.70710678118654824</c:v>
                </c:pt>
                <c:pt idx="17">
                  <c:v>-0.36602540378443849</c:v>
                </c:pt>
                <c:pt idx="18">
                  <c:v>-2.5989323412783191E-16</c:v>
                </c:pt>
                <c:pt idx="19">
                  <c:v>0.36602540378443921</c:v>
                </c:pt>
                <c:pt idx="20">
                  <c:v>0.70710678118654768</c:v>
                </c:pt>
                <c:pt idx="21">
                  <c:v>0.99999999999999978</c:v>
                </c:pt>
                <c:pt idx="22">
                  <c:v>1.2247448713915887</c:v>
                </c:pt>
                <c:pt idx="23">
                  <c:v>1.3660254037844388</c:v>
                </c:pt>
                <c:pt idx="24">
                  <c:v>1.4142135623730951</c:v>
                </c:pt>
                <c:pt idx="26">
                  <c:v>0</c:v>
                </c:pt>
                <c:pt idx="27">
                  <c:v>0.81115957534527783</c:v>
                </c:pt>
                <c:pt idx="29">
                  <c:v>0</c:v>
                </c:pt>
                <c:pt idx="30">
                  <c:v>-0.81115957534527783</c:v>
                </c:pt>
                <c:pt idx="32">
                  <c:v>0.81115957534527783</c:v>
                </c:pt>
                <c:pt idx="33">
                  <c:v>1.6223191506905557</c:v>
                </c:pt>
                <c:pt idx="35">
                  <c:v>0.81115957534527783</c:v>
                </c:pt>
                <c:pt idx="36">
                  <c:v>0.81115957534527783</c:v>
                </c:pt>
                <c:pt idx="38">
                  <c:v>-0.81115957534527783</c:v>
                </c:pt>
                <c:pt idx="39">
                  <c:v>0.81115957534527783</c:v>
                </c:pt>
                <c:pt idx="41">
                  <c:v>0</c:v>
                </c:pt>
                <c:pt idx="42">
                  <c:v>0</c:v>
                </c:pt>
              </c:numCache>
            </c:numRef>
          </c:xVal>
          <c:yVal>
            <c:numRef>
              <c:f>'QUANTUM PUT'!$I$434:$I$476</c:f>
              <c:numCache>
                <c:formatCode>General</c:formatCode>
                <c:ptCount val="43"/>
                <c:pt idx="32">
                  <c:v>1.1584559306791384</c:v>
                </c:pt>
                <c:pt idx="33">
                  <c:v>0</c:v>
                </c:pt>
              </c:numCache>
            </c:numRef>
          </c:yVal>
          <c:smooth val="1"/>
        </c:ser>
        <c:ser>
          <c:idx val="5"/>
          <c:order val="5"/>
          <c:spPr>
            <a:ln w="19050">
              <a:solidFill>
                <a:srgbClr val="C00000"/>
              </a:solidFill>
              <a:prstDash val="sysDash"/>
            </a:ln>
          </c:spPr>
          <c:marker>
            <c:symbol val="none"/>
          </c:marker>
          <c:xVal>
            <c:numRef>
              <c:f>'QUANTUM PUT'!$D$434:$D$476</c:f>
              <c:numCache>
                <c:formatCode>General</c:formatCode>
                <c:ptCount val="43"/>
                <c:pt idx="0">
                  <c:v>1.4142135623730951</c:v>
                </c:pt>
                <c:pt idx="1">
                  <c:v>1.3660254037844388</c:v>
                </c:pt>
                <c:pt idx="2">
                  <c:v>1.2247448713915892</c:v>
                </c:pt>
                <c:pt idx="3">
                  <c:v>1.0000000000000002</c:v>
                </c:pt>
                <c:pt idx="4">
                  <c:v>0.70710678118654768</c:v>
                </c:pt>
                <c:pt idx="5">
                  <c:v>0.36602540378443865</c:v>
                </c:pt>
                <c:pt idx="6">
                  <c:v>8.6631078042610645E-17</c:v>
                </c:pt>
                <c:pt idx="7">
                  <c:v>-0.36602540378443882</c:v>
                </c:pt>
                <c:pt idx="8">
                  <c:v>-0.70710678118654724</c:v>
                </c:pt>
                <c:pt idx="9">
                  <c:v>-1</c:v>
                </c:pt>
                <c:pt idx="10">
                  <c:v>-1.2247448713915892</c:v>
                </c:pt>
                <c:pt idx="11">
                  <c:v>-1.3660254037844386</c:v>
                </c:pt>
                <c:pt idx="12">
                  <c:v>-1.4142135623730951</c:v>
                </c:pt>
                <c:pt idx="13">
                  <c:v>-1.366025403784439</c:v>
                </c:pt>
                <c:pt idx="14">
                  <c:v>-1.2247448713915892</c:v>
                </c:pt>
                <c:pt idx="15">
                  <c:v>-1.0000000000000002</c:v>
                </c:pt>
                <c:pt idx="16">
                  <c:v>-0.70710678118654824</c:v>
                </c:pt>
                <c:pt idx="17">
                  <c:v>-0.36602540378443849</c:v>
                </c:pt>
                <c:pt idx="18">
                  <c:v>-2.5989323412783191E-16</c:v>
                </c:pt>
                <c:pt idx="19">
                  <c:v>0.36602540378443921</c:v>
                </c:pt>
                <c:pt idx="20">
                  <c:v>0.70710678118654768</c:v>
                </c:pt>
                <c:pt idx="21">
                  <c:v>0.99999999999999978</c:v>
                </c:pt>
                <c:pt idx="22">
                  <c:v>1.2247448713915887</c:v>
                </c:pt>
                <c:pt idx="23">
                  <c:v>1.3660254037844388</c:v>
                </c:pt>
                <c:pt idx="24">
                  <c:v>1.4142135623730951</c:v>
                </c:pt>
                <c:pt idx="26">
                  <c:v>0</c:v>
                </c:pt>
                <c:pt idx="27">
                  <c:v>0.81115957534527783</c:v>
                </c:pt>
                <c:pt idx="29">
                  <c:v>0</c:v>
                </c:pt>
                <c:pt idx="30">
                  <c:v>-0.81115957534527783</c:v>
                </c:pt>
                <c:pt idx="32">
                  <c:v>0.81115957534527783</c:v>
                </c:pt>
                <c:pt idx="33">
                  <c:v>1.6223191506905557</c:v>
                </c:pt>
                <c:pt idx="35">
                  <c:v>0.81115957534527783</c:v>
                </c:pt>
                <c:pt idx="36">
                  <c:v>0.81115957534527783</c:v>
                </c:pt>
                <c:pt idx="38">
                  <c:v>-0.81115957534527783</c:v>
                </c:pt>
                <c:pt idx="39">
                  <c:v>0.81115957534527783</c:v>
                </c:pt>
                <c:pt idx="41">
                  <c:v>0</c:v>
                </c:pt>
                <c:pt idx="42">
                  <c:v>0</c:v>
                </c:pt>
              </c:numCache>
            </c:numRef>
          </c:xVal>
          <c:yVal>
            <c:numRef>
              <c:f>'QUANTUM PUT'!$J$434:$J$476</c:f>
              <c:numCache>
                <c:formatCode>General</c:formatCode>
                <c:ptCount val="43"/>
                <c:pt idx="32">
                  <c:v>-1.1584559306791384</c:v>
                </c:pt>
                <c:pt idx="33">
                  <c:v>0</c:v>
                </c:pt>
              </c:numCache>
            </c:numRef>
          </c:yVal>
          <c:smooth val="1"/>
        </c:ser>
        <c:ser>
          <c:idx val="6"/>
          <c:order val="6"/>
          <c:spPr>
            <a:ln w="19050">
              <a:solidFill>
                <a:srgbClr val="C00000"/>
              </a:solidFill>
              <a:prstDash val="sysDash"/>
            </a:ln>
          </c:spPr>
          <c:marker>
            <c:symbol val="none"/>
          </c:marker>
          <c:xVal>
            <c:numRef>
              <c:f>'QUANTUM PUT'!$D$434:$D$476</c:f>
              <c:numCache>
                <c:formatCode>General</c:formatCode>
                <c:ptCount val="43"/>
                <c:pt idx="0">
                  <c:v>1.4142135623730951</c:v>
                </c:pt>
                <c:pt idx="1">
                  <c:v>1.3660254037844388</c:v>
                </c:pt>
                <c:pt idx="2">
                  <c:v>1.2247448713915892</c:v>
                </c:pt>
                <c:pt idx="3">
                  <c:v>1.0000000000000002</c:v>
                </c:pt>
                <c:pt idx="4">
                  <c:v>0.70710678118654768</c:v>
                </c:pt>
                <c:pt idx="5">
                  <c:v>0.36602540378443865</c:v>
                </c:pt>
                <c:pt idx="6">
                  <c:v>8.6631078042610645E-17</c:v>
                </c:pt>
                <c:pt idx="7">
                  <c:v>-0.36602540378443882</c:v>
                </c:pt>
                <c:pt idx="8">
                  <c:v>-0.70710678118654724</c:v>
                </c:pt>
                <c:pt idx="9">
                  <c:v>-1</c:v>
                </c:pt>
                <c:pt idx="10">
                  <c:v>-1.2247448713915892</c:v>
                </c:pt>
                <c:pt idx="11">
                  <c:v>-1.3660254037844386</c:v>
                </c:pt>
                <c:pt idx="12">
                  <c:v>-1.4142135623730951</c:v>
                </c:pt>
                <c:pt idx="13">
                  <c:v>-1.366025403784439</c:v>
                </c:pt>
                <c:pt idx="14">
                  <c:v>-1.2247448713915892</c:v>
                </c:pt>
                <c:pt idx="15">
                  <c:v>-1.0000000000000002</c:v>
                </c:pt>
                <c:pt idx="16">
                  <c:v>-0.70710678118654824</c:v>
                </c:pt>
                <c:pt idx="17">
                  <c:v>-0.36602540378443849</c:v>
                </c:pt>
                <c:pt idx="18">
                  <c:v>-2.5989323412783191E-16</c:v>
                </c:pt>
                <c:pt idx="19">
                  <c:v>0.36602540378443921</c:v>
                </c:pt>
                <c:pt idx="20">
                  <c:v>0.70710678118654768</c:v>
                </c:pt>
                <c:pt idx="21">
                  <c:v>0.99999999999999978</c:v>
                </c:pt>
                <c:pt idx="22">
                  <c:v>1.2247448713915887</c:v>
                </c:pt>
                <c:pt idx="23">
                  <c:v>1.3660254037844388</c:v>
                </c:pt>
                <c:pt idx="24">
                  <c:v>1.4142135623730951</c:v>
                </c:pt>
                <c:pt idx="26">
                  <c:v>0</c:v>
                </c:pt>
                <c:pt idx="27">
                  <c:v>0.81115957534527783</c:v>
                </c:pt>
                <c:pt idx="29">
                  <c:v>0</c:v>
                </c:pt>
                <c:pt idx="30">
                  <c:v>-0.81115957534527783</c:v>
                </c:pt>
                <c:pt idx="32">
                  <c:v>0.81115957534527783</c:v>
                </c:pt>
                <c:pt idx="33">
                  <c:v>1.6223191506905557</c:v>
                </c:pt>
                <c:pt idx="35">
                  <c:v>0.81115957534527783</c:v>
                </c:pt>
                <c:pt idx="36">
                  <c:v>0.81115957534527783</c:v>
                </c:pt>
                <c:pt idx="38">
                  <c:v>-0.81115957534527783</c:v>
                </c:pt>
                <c:pt idx="39">
                  <c:v>0.81115957534527783</c:v>
                </c:pt>
                <c:pt idx="41">
                  <c:v>0</c:v>
                </c:pt>
                <c:pt idx="42">
                  <c:v>0</c:v>
                </c:pt>
              </c:numCache>
            </c:numRef>
          </c:xVal>
          <c:yVal>
            <c:numRef>
              <c:f>'QUANTUM PUT'!$K$434:$K$476</c:f>
              <c:numCache>
                <c:formatCode>General</c:formatCode>
                <c:ptCount val="43"/>
                <c:pt idx="29">
                  <c:v>2.3169118613582769</c:v>
                </c:pt>
                <c:pt idx="30">
                  <c:v>1.1584559306791384</c:v>
                </c:pt>
              </c:numCache>
            </c:numRef>
          </c:yVal>
          <c:smooth val="1"/>
        </c:ser>
        <c:ser>
          <c:idx val="7"/>
          <c:order val="7"/>
          <c:spPr>
            <a:ln w="19050">
              <a:solidFill>
                <a:srgbClr val="7030A0"/>
              </a:solidFill>
              <a:prstDash val="sysDash"/>
            </a:ln>
          </c:spPr>
          <c:marker>
            <c:symbol val="none"/>
          </c:marker>
          <c:xVal>
            <c:numRef>
              <c:f>'QUANTUM PUT'!$D$434:$D$476</c:f>
              <c:numCache>
                <c:formatCode>General</c:formatCode>
                <c:ptCount val="43"/>
                <c:pt idx="0">
                  <c:v>1.4142135623730951</c:v>
                </c:pt>
                <c:pt idx="1">
                  <c:v>1.3660254037844388</c:v>
                </c:pt>
                <c:pt idx="2">
                  <c:v>1.2247448713915892</c:v>
                </c:pt>
                <c:pt idx="3">
                  <c:v>1.0000000000000002</c:v>
                </c:pt>
                <c:pt idx="4">
                  <c:v>0.70710678118654768</c:v>
                </c:pt>
                <c:pt idx="5">
                  <c:v>0.36602540378443865</c:v>
                </c:pt>
                <c:pt idx="6">
                  <c:v>8.6631078042610645E-17</c:v>
                </c:pt>
                <c:pt idx="7">
                  <c:v>-0.36602540378443882</c:v>
                </c:pt>
                <c:pt idx="8">
                  <c:v>-0.70710678118654724</c:v>
                </c:pt>
                <c:pt idx="9">
                  <c:v>-1</c:v>
                </c:pt>
                <c:pt idx="10">
                  <c:v>-1.2247448713915892</c:v>
                </c:pt>
                <c:pt idx="11">
                  <c:v>-1.3660254037844386</c:v>
                </c:pt>
                <c:pt idx="12">
                  <c:v>-1.4142135623730951</c:v>
                </c:pt>
                <c:pt idx="13">
                  <c:v>-1.366025403784439</c:v>
                </c:pt>
                <c:pt idx="14">
                  <c:v>-1.2247448713915892</c:v>
                </c:pt>
                <c:pt idx="15">
                  <c:v>-1.0000000000000002</c:v>
                </c:pt>
                <c:pt idx="16">
                  <c:v>-0.70710678118654824</c:v>
                </c:pt>
                <c:pt idx="17">
                  <c:v>-0.36602540378443849</c:v>
                </c:pt>
                <c:pt idx="18">
                  <c:v>-2.5989323412783191E-16</c:v>
                </c:pt>
                <c:pt idx="19">
                  <c:v>0.36602540378443921</c:v>
                </c:pt>
                <c:pt idx="20">
                  <c:v>0.70710678118654768</c:v>
                </c:pt>
                <c:pt idx="21">
                  <c:v>0.99999999999999978</c:v>
                </c:pt>
                <c:pt idx="22">
                  <c:v>1.2247448713915887</c:v>
                </c:pt>
                <c:pt idx="23">
                  <c:v>1.3660254037844388</c:v>
                </c:pt>
                <c:pt idx="24">
                  <c:v>1.4142135623730951</c:v>
                </c:pt>
                <c:pt idx="26">
                  <c:v>0</c:v>
                </c:pt>
                <c:pt idx="27">
                  <c:v>0.81115957534527783</c:v>
                </c:pt>
                <c:pt idx="29">
                  <c:v>0</c:v>
                </c:pt>
                <c:pt idx="30">
                  <c:v>-0.81115957534527783</c:v>
                </c:pt>
                <c:pt idx="32">
                  <c:v>0.81115957534527783</c:v>
                </c:pt>
                <c:pt idx="33">
                  <c:v>1.6223191506905557</c:v>
                </c:pt>
                <c:pt idx="35">
                  <c:v>0.81115957534527783</c:v>
                </c:pt>
                <c:pt idx="36">
                  <c:v>0.81115957534527783</c:v>
                </c:pt>
                <c:pt idx="38">
                  <c:v>-0.81115957534527783</c:v>
                </c:pt>
                <c:pt idx="39">
                  <c:v>0.81115957534527783</c:v>
                </c:pt>
                <c:pt idx="41">
                  <c:v>0</c:v>
                </c:pt>
                <c:pt idx="42">
                  <c:v>0</c:v>
                </c:pt>
              </c:numCache>
            </c:numRef>
          </c:xVal>
          <c:yVal>
            <c:numRef>
              <c:f>'QUANTUM PUT'!$L$434:$L$476</c:f>
              <c:numCache>
                <c:formatCode>General</c:formatCode>
                <c:ptCount val="43"/>
                <c:pt idx="26">
                  <c:v>2.3169118613582769</c:v>
                </c:pt>
                <c:pt idx="27">
                  <c:v>1.1584559306791384</c:v>
                </c:pt>
              </c:numCache>
            </c:numRef>
          </c:yVal>
          <c:smooth val="1"/>
        </c:ser>
        <c:ser>
          <c:idx val="8"/>
          <c:order val="8"/>
          <c:spPr>
            <a:ln w="15875">
              <a:solidFill>
                <a:schemeClr val="tx1"/>
              </a:solidFill>
            </a:ln>
          </c:spPr>
          <c:marker>
            <c:symbol val="none"/>
          </c:marker>
          <c:xVal>
            <c:numRef>
              <c:f>'QUANTUM PUT'!$D$434:$D$476</c:f>
              <c:numCache>
                <c:formatCode>General</c:formatCode>
                <c:ptCount val="43"/>
                <c:pt idx="0">
                  <c:v>1.4142135623730951</c:v>
                </c:pt>
                <c:pt idx="1">
                  <c:v>1.3660254037844388</c:v>
                </c:pt>
                <c:pt idx="2">
                  <c:v>1.2247448713915892</c:v>
                </c:pt>
                <c:pt idx="3">
                  <c:v>1.0000000000000002</c:v>
                </c:pt>
                <c:pt idx="4">
                  <c:v>0.70710678118654768</c:v>
                </c:pt>
                <c:pt idx="5">
                  <c:v>0.36602540378443865</c:v>
                </c:pt>
                <c:pt idx="6">
                  <c:v>8.6631078042610645E-17</c:v>
                </c:pt>
                <c:pt idx="7">
                  <c:v>-0.36602540378443882</c:v>
                </c:pt>
                <c:pt idx="8">
                  <c:v>-0.70710678118654724</c:v>
                </c:pt>
                <c:pt idx="9">
                  <c:v>-1</c:v>
                </c:pt>
                <c:pt idx="10">
                  <c:v>-1.2247448713915892</c:v>
                </c:pt>
                <c:pt idx="11">
                  <c:v>-1.3660254037844386</c:v>
                </c:pt>
                <c:pt idx="12">
                  <c:v>-1.4142135623730951</c:v>
                </c:pt>
                <c:pt idx="13">
                  <c:v>-1.366025403784439</c:v>
                </c:pt>
                <c:pt idx="14">
                  <c:v>-1.2247448713915892</c:v>
                </c:pt>
                <c:pt idx="15">
                  <c:v>-1.0000000000000002</c:v>
                </c:pt>
                <c:pt idx="16">
                  <c:v>-0.70710678118654824</c:v>
                </c:pt>
                <c:pt idx="17">
                  <c:v>-0.36602540378443849</c:v>
                </c:pt>
                <c:pt idx="18">
                  <c:v>-2.5989323412783191E-16</c:v>
                </c:pt>
                <c:pt idx="19">
                  <c:v>0.36602540378443921</c:v>
                </c:pt>
                <c:pt idx="20">
                  <c:v>0.70710678118654768</c:v>
                </c:pt>
                <c:pt idx="21">
                  <c:v>0.99999999999999978</c:v>
                </c:pt>
                <c:pt idx="22">
                  <c:v>1.2247448713915887</c:v>
                </c:pt>
                <c:pt idx="23">
                  <c:v>1.3660254037844388</c:v>
                </c:pt>
                <c:pt idx="24">
                  <c:v>1.4142135623730951</c:v>
                </c:pt>
                <c:pt idx="26">
                  <c:v>0</c:v>
                </c:pt>
                <c:pt idx="27">
                  <c:v>0.81115957534527783</c:v>
                </c:pt>
                <c:pt idx="29">
                  <c:v>0</c:v>
                </c:pt>
                <c:pt idx="30">
                  <c:v>-0.81115957534527783</c:v>
                </c:pt>
                <c:pt idx="32">
                  <c:v>0.81115957534527783</c:v>
                </c:pt>
                <c:pt idx="33">
                  <c:v>1.6223191506905557</c:v>
                </c:pt>
                <c:pt idx="35">
                  <c:v>0.81115957534527783</c:v>
                </c:pt>
                <c:pt idx="36">
                  <c:v>0.81115957534527783</c:v>
                </c:pt>
                <c:pt idx="38">
                  <c:v>-0.81115957534527783</c:v>
                </c:pt>
                <c:pt idx="39">
                  <c:v>0.81115957534527783</c:v>
                </c:pt>
                <c:pt idx="41">
                  <c:v>0</c:v>
                </c:pt>
                <c:pt idx="42">
                  <c:v>0</c:v>
                </c:pt>
              </c:numCache>
            </c:numRef>
          </c:xVal>
          <c:yVal>
            <c:numRef>
              <c:f>'QUANTUM PUT'!$M$434:$M$476</c:f>
              <c:numCache>
                <c:formatCode>General</c:formatCode>
                <c:ptCount val="43"/>
                <c:pt idx="35">
                  <c:v>-1.1584559306791384</c:v>
                </c:pt>
                <c:pt idx="36">
                  <c:v>1.1584559306791384</c:v>
                </c:pt>
              </c:numCache>
            </c:numRef>
          </c:yVal>
          <c:smooth val="1"/>
        </c:ser>
        <c:ser>
          <c:idx val="9"/>
          <c:order val="9"/>
          <c:spPr>
            <a:ln w="15875">
              <a:solidFill>
                <a:schemeClr val="tx1"/>
              </a:solidFill>
            </a:ln>
          </c:spPr>
          <c:marker>
            <c:symbol val="none"/>
          </c:marker>
          <c:xVal>
            <c:numRef>
              <c:f>'QUANTUM PUT'!$D$434:$D$476</c:f>
              <c:numCache>
                <c:formatCode>General</c:formatCode>
                <c:ptCount val="43"/>
                <c:pt idx="0">
                  <c:v>1.4142135623730951</c:v>
                </c:pt>
                <c:pt idx="1">
                  <c:v>1.3660254037844388</c:v>
                </c:pt>
                <c:pt idx="2">
                  <c:v>1.2247448713915892</c:v>
                </c:pt>
                <c:pt idx="3">
                  <c:v>1.0000000000000002</c:v>
                </c:pt>
                <c:pt idx="4">
                  <c:v>0.70710678118654768</c:v>
                </c:pt>
                <c:pt idx="5">
                  <c:v>0.36602540378443865</c:v>
                </c:pt>
                <c:pt idx="6">
                  <c:v>8.6631078042610645E-17</c:v>
                </c:pt>
                <c:pt idx="7">
                  <c:v>-0.36602540378443882</c:v>
                </c:pt>
                <c:pt idx="8">
                  <c:v>-0.70710678118654724</c:v>
                </c:pt>
                <c:pt idx="9">
                  <c:v>-1</c:v>
                </c:pt>
                <c:pt idx="10">
                  <c:v>-1.2247448713915892</c:v>
                </c:pt>
                <c:pt idx="11">
                  <c:v>-1.3660254037844386</c:v>
                </c:pt>
                <c:pt idx="12">
                  <c:v>-1.4142135623730951</c:v>
                </c:pt>
                <c:pt idx="13">
                  <c:v>-1.366025403784439</c:v>
                </c:pt>
                <c:pt idx="14">
                  <c:v>-1.2247448713915892</c:v>
                </c:pt>
                <c:pt idx="15">
                  <c:v>-1.0000000000000002</c:v>
                </c:pt>
                <c:pt idx="16">
                  <c:v>-0.70710678118654824</c:v>
                </c:pt>
                <c:pt idx="17">
                  <c:v>-0.36602540378443849</c:v>
                </c:pt>
                <c:pt idx="18">
                  <c:v>-2.5989323412783191E-16</c:v>
                </c:pt>
                <c:pt idx="19">
                  <c:v>0.36602540378443921</c:v>
                </c:pt>
                <c:pt idx="20">
                  <c:v>0.70710678118654768</c:v>
                </c:pt>
                <c:pt idx="21">
                  <c:v>0.99999999999999978</c:v>
                </c:pt>
                <c:pt idx="22">
                  <c:v>1.2247448713915887</c:v>
                </c:pt>
                <c:pt idx="23">
                  <c:v>1.3660254037844388</c:v>
                </c:pt>
                <c:pt idx="24">
                  <c:v>1.4142135623730951</c:v>
                </c:pt>
                <c:pt idx="26">
                  <c:v>0</c:v>
                </c:pt>
                <c:pt idx="27">
                  <c:v>0.81115957534527783</c:v>
                </c:pt>
                <c:pt idx="29">
                  <c:v>0</c:v>
                </c:pt>
                <c:pt idx="30">
                  <c:v>-0.81115957534527783</c:v>
                </c:pt>
                <c:pt idx="32">
                  <c:v>0.81115957534527783</c:v>
                </c:pt>
                <c:pt idx="33">
                  <c:v>1.6223191506905557</c:v>
                </c:pt>
                <c:pt idx="35">
                  <c:v>0.81115957534527783</c:v>
                </c:pt>
                <c:pt idx="36">
                  <c:v>0.81115957534527783</c:v>
                </c:pt>
                <c:pt idx="38">
                  <c:v>-0.81115957534527783</c:v>
                </c:pt>
                <c:pt idx="39">
                  <c:v>0.81115957534527783</c:v>
                </c:pt>
                <c:pt idx="41">
                  <c:v>0</c:v>
                </c:pt>
                <c:pt idx="42">
                  <c:v>0</c:v>
                </c:pt>
              </c:numCache>
            </c:numRef>
          </c:xVal>
          <c:yVal>
            <c:numRef>
              <c:f>'QUANTUM PUT'!$N$434:$N$476</c:f>
              <c:numCache>
                <c:formatCode>General</c:formatCode>
                <c:ptCount val="43"/>
                <c:pt idx="38">
                  <c:v>1.1584559306791384</c:v>
                </c:pt>
                <c:pt idx="39">
                  <c:v>1.1584559306791384</c:v>
                </c:pt>
              </c:numCache>
            </c:numRef>
          </c:yVal>
          <c:smooth val="1"/>
        </c:ser>
        <c:ser>
          <c:idx val="10"/>
          <c:order val="10"/>
          <c:spPr>
            <a:ln>
              <a:solidFill>
                <a:srgbClr val="FF0000"/>
              </a:solidFill>
              <a:tailEnd type="arrow"/>
            </a:ln>
          </c:spPr>
          <c:marker>
            <c:symbol val="none"/>
          </c:marker>
          <c:xVal>
            <c:numRef>
              <c:f>'QUANTUM PUT'!$D$434:$D$476</c:f>
              <c:numCache>
                <c:formatCode>General</c:formatCode>
                <c:ptCount val="43"/>
                <c:pt idx="0">
                  <c:v>1.4142135623730951</c:v>
                </c:pt>
                <c:pt idx="1">
                  <c:v>1.3660254037844388</c:v>
                </c:pt>
                <c:pt idx="2">
                  <c:v>1.2247448713915892</c:v>
                </c:pt>
                <c:pt idx="3">
                  <c:v>1.0000000000000002</c:v>
                </c:pt>
                <c:pt idx="4">
                  <c:v>0.70710678118654768</c:v>
                </c:pt>
                <c:pt idx="5">
                  <c:v>0.36602540378443865</c:v>
                </c:pt>
                <c:pt idx="6">
                  <c:v>8.6631078042610645E-17</c:v>
                </c:pt>
                <c:pt idx="7">
                  <c:v>-0.36602540378443882</c:v>
                </c:pt>
                <c:pt idx="8">
                  <c:v>-0.70710678118654724</c:v>
                </c:pt>
                <c:pt idx="9">
                  <c:v>-1</c:v>
                </c:pt>
                <c:pt idx="10">
                  <c:v>-1.2247448713915892</c:v>
                </c:pt>
                <c:pt idx="11">
                  <c:v>-1.3660254037844386</c:v>
                </c:pt>
                <c:pt idx="12">
                  <c:v>-1.4142135623730951</c:v>
                </c:pt>
                <c:pt idx="13">
                  <c:v>-1.366025403784439</c:v>
                </c:pt>
                <c:pt idx="14">
                  <c:v>-1.2247448713915892</c:v>
                </c:pt>
                <c:pt idx="15">
                  <c:v>-1.0000000000000002</c:v>
                </c:pt>
                <c:pt idx="16">
                  <c:v>-0.70710678118654824</c:v>
                </c:pt>
                <c:pt idx="17">
                  <c:v>-0.36602540378443849</c:v>
                </c:pt>
                <c:pt idx="18">
                  <c:v>-2.5989323412783191E-16</c:v>
                </c:pt>
                <c:pt idx="19">
                  <c:v>0.36602540378443921</c:v>
                </c:pt>
                <c:pt idx="20">
                  <c:v>0.70710678118654768</c:v>
                </c:pt>
                <c:pt idx="21">
                  <c:v>0.99999999999999978</c:v>
                </c:pt>
                <c:pt idx="22">
                  <c:v>1.2247448713915887</c:v>
                </c:pt>
                <c:pt idx="23">
                  <c:v>1.3660254037844388</c:v>
                </c:pt>
                <c:pt idx="24">
                  <c:v>1.4142135623730951</c:v>
                </c:pt>
                <c:pt idx="26">
                  <c:v>0</c:v>
                </c:pt>
                <c:pt idx="27">
                  <c:v>0.81115957534527783</c:v>
                </c:pt>
                <c:pt idx="29">
                  <c:v>0</c:v>
                </c:pt>
                <c:pt idx="30">
                  <c:v>-0.81115957534527783</c:v>
                </c:pt>
                <c:pt idx="32">
                  <c:v>0.81115957534527783</c:v>
                </c:pt>
                <c:pt idx="33">
                  <c:v>1.6223191506905557</c:v>
                </c:pt>
                <c:pt idx="35">
                  <c:v>0.81115957534527783</c:v>
                </c:pt>
                <c:pt idx="36">
                  <c:v>0.81115957534527783</c:v>
                </c:pt>
                <c:pt idx="38">
                  <c:v>-0.81115957534527783</c:v>
                </c:pt>
                <c:pt idx="39">
                  <c:v>0.81115957534527783</c:v>
                </c:pt>
                <c:pt idx="41">
                  <c:v>0</c:v>
                </c:pt>
                <c:pt idx="42">
                  <c:v>0</c:v>
                </c:pt>
              </c:numCache>
            </c:numRef>
          </c:xVal>
          <c:yVal>
            <c:numRef>
              <c:f>'QUANTUM PUT'!$O$434:$O$476</c:f>
              <c:numCache>
                <c:formatCode>General</c:formatCode>
                <c:ptCount val="43"/>
                <c:pt idx="26">
                  <c:v>0</c:v>
                </c:pt>
                <c:pt idx="27">
                  <c:v>0</c:v>
                </c:pt>
              </c:numCache>
            </c:numRef>
          </c:yVal>
          <c:smooth val="1"/>
        </c:ser>
        <c:ser>
          <c:idx val="11"/>
          <c:order val="11"/>
          <c:spPr>
            <a:ln>
              <a:solidFill>
                <a:srgbClr val="00B050"/>
              </a:solidFill>
              <a:tailEnd type="arrow"/>
            </a:ln>
          </c:spPr>
          <c:marker>
            <c:symbol val="none"/>
          </c:marker>
          <c:xVal>
            <c:numRef>
              <c:f>'QUANTUM PUT'!$D$434:$D$476</c:f>
              <c:numCache>
                <c:formatCode>General</c:formatCode>
                <c:ptCount val="43"/>
                <c:pt idx="0">
                  <c:v>1.4142135623730951</c:v>
                </c:pt>
                <c:pt idx="1">
                  <c:v>1.3660254037844388</c:v>
                </c:pt>
                <c:pt idx="2">
                  <c:v>1.2247448713915892</c:v>
                </c:pt>
                <c:pt idx="3">
                  <c:v>1.0000000000000002</c:v>
                </c:pt>
                <c:pt idx="4">
                  <c:v>0.70710678118654768</c:v>
                </c:pt>
                <c:pt idx="5">
                  <c:v>0.36602540378443865</c:v>
                </c:pt>
                <c:pt idx="6">
                  <c:v>8.6631078042610645E-17</c:v>
                </c:pt>
                <c:pt idx="7">
                  <c:v>-0.36602540378443882</c:v>
                </c:pt>
                <c:pt idx="8">
                  <c:v>-0.70710678118654724</c:v>
                </c:pt>
                <c:pt idx="9">
                  <c:v>-1</c:v>
                </c:pt>
                <c:pt idx="10">
                  <c:v>-1.2247448713915892</c:v>
                </c:pt>
                <c:pt idx="11">
                  <c:v>-1.3660254037844386</c:v>
                </c:pt>
                <c:pt idx="12">
                  <c:v>-1.4142135623730951</c:v>
                </c:pt>
                <c:pt idx="13">
                  <c:v>-1.366025403784439</c:v>
                </c:pt>
                <c:pt idx="14">
                  <c:v>-1.2247448713915892</c:v>
                </c:pt>
                <c:pt idx="15">
                  <c:v>-1.0000000000000002</c:v>
                </c:pt>
                <c:pt idx="16">
                  <c:v>-0.70710678118654824</c:v>
                </c:pt>
                <c:pt idx="17">
                  <c:v>-0.36602540378443849</c:v>
                </c:pt>
                <c:pt idx="18">
                  <c:v>-2.5989323412783191E-16</c:v>
                </c:pt>
                <c:pt idx="19">
                  <c:v>0.36602540378443921</c:v>
                </c:pt>
                <c:pt idx="20">
                  <c:v>0.70710678118654768</c:v>
                </c:pt>
                <c:pt idx="21">
                  <c:v>0.99999999999999978</c:v>
                </c:pt>
                <c:pt idx="22">
                  <c:v>1.2247448713915887</c:v>
                </c:pt>
                <c:pt idx="23">
                  <c:v>1.3660254037844388</c:v>
                </c:pt>
                <c:pt idx="24">
                  <c:v>1.4142135623730951</c:v>
                </c:pt>
                <c:pt idx="26">
                  <c:v>0</c:v>
                </c:pt>
                <c:pt idx="27">
                  <c:v>0.81115957534527783</c:v>
                </c:pt>
                <c:pt idx="29">
                  <c:v>0</c:v>
                </c:pt>
                <c:pt idx="30">
                  <c:v>-0.81115957534527783</c:v>
                </c:pt>
                <c:pt idx="32">
                  <c:v>0.81115957534527783</c:v>
                </c:pt>
                <c:pt idx="33">
                  <c:v>1.6223191506905557</c:v>
                </c:pt>
                <c:pt idx="35">
                  <c:v>0.81115957534527783</c:v>
                </c:pt>
                <c:pt idx="36">
                  <c:v>0.81115957534527783</c:v>
                </c:pt>
                <c:pt idx="38">
                  <c:v>-0.81115957534527783</c:v>
                </c:pt>
                <c:pt idx="39">
                  <c:v>0.81115957534527783</c:v>
                </c:pt>
                <c:pt idx="41">
                  <c:v>0</c:v>
                </c:pt>
                <c:pt idx="42">
                  <c:v>0</c:v>
                </c:pt>
              </c:numCache>
            </c:numRef>
          </c:xVal>
          <c:yVal>
            <c:numRef>
              <c:f>'QUANTUM PUT'!$P$434:$P$476</c:f>
              <c:numCache>
                <c:formatCode>General</c:formatCode>
                <c:ptCount val="43"/>
                <c:pt idx="41">
                  <c:v>0</c:v>
                </c:pt>
                <c:pt idx="42">
                  <c:v>1.1584559306791384</c:v>
                </c:pt>
              </c:numCache>
            </c:numRef>
          </c:yVal>
          <c:smooth val="1"/>
        </c:ser>
        <c:ser>
          <c:idx val="12"/>
          <c:order val="12"/>
          <c:spPr>
            <a:ln>
              <a:solidFill>
                <a:schemeClr val="accent6"/>
              </a:solidFill>
              <a:tailEnd type="arrow"/>
            </a:ln>
          </c:spPr>
          <c:marker>
            <c:symbol val="none"/>
          </c:marker>
          <c:xVal>
            <c:numRef>
              <c:f>'QUANTUM PUT'!$D$434:$D$476</c:f>
              <c:numCache>
                <c:formatCode>General</c:formatCode>
                <c:ptCount val="43"/>
                <c:pt idx="0">
                  <c:v>1.4142135623730951</c:v>
                </c:pt>
                <c:pt idx="1">
                  <c:v>1.3660254037844388</c:v>
                </c:pt>
                <c:pt idx="2">
                  <c:v>1.2247448713915892</c:v>
                </c:pt>
                <c:pt idx="3">
                  <c:v>1.0000000000000002</c:v>
                </c:pt>
                <c:pt idx="4">
                  <c:v>0.70710678118654768</c:v>
                </c:pt>
                <c:pt idx="5">
                  <c:v>0.36602540378443865</c:v>
                </c:pt>
                <c:pt idx="6">
                  <c:v>8.6631078042610645E-17</c:v>
                </c:pt>
                <c:pt idx="7">
                  <c:v>-0.36602540378443882</c:v>
                </c:pt>
                <c:pt idx="8">
                  <c:v>-0.70710678118654724</c:v>
                </c:pt>
                <c:pt idx="9">
                  <c:v>-1</c:v>
                </c:pt>
                <c:pt idx="10">
                  <c:v>-1.2247448713915892</c:v>
                </c:pt>
                <c:pt idx="11">
                  <c:v>-1.3660254037844386</c:v>
                </c:pt>
                <c:pt idx="12">
                  <c:v>-1.4142135623730951</c:v>
                </c:pt>
                <c:pt idx="13">
                  <c:v>-1.366025403784439</c:v>
                </c:pt>
                <c:pt idx="14">
                  <c:v>-1.2247448713915892</c:v>
                </c:pt>
                <c:pt idx="15">
                  <c:v>-1.0000000000000002</c:v>
                </c:pt>
                <c:pt idx="16">
                  <c:v>-0.70710678118654824</c:v>
                </c:pt>
                <c:pt idx="17">
                  <c:v>-0.36602540378443849</c:v>
                </c:pt>
                <c:pt idx="18">
                  <c:v>-2.5989323412783191E-16</c:v>
                </c:pt>
                <c:pt idx="19">
                  <c:v>0.36602540378443921</c:v>
                </c:pt>
                <c:pt idx="20">
                  <c:v>0.70710678118654768</c:v>
                </c:pt>
                <c:pt idx="21">
                  <c:v>0.99999999999999978</c:v>
                </c:pt>
                <c:pt idx="22">
                  <c:v>1.2247448713915887</c:v>
                </c:pt>
                <c:pt idx="23">
                  <c:v>1.3660254037844388</c:v>
                </c:pt>
                <c:pt idx="24">
                  <c:v>1.4142135623730951</c:v>
                </c:pt>
                <c:pt idx="26">
                  <c:v>0</c:v>
                </c:pt>
                <c:pt idx="27">
                  <c:v>0.81115957534527783</c:v>
                </c:pt>
                <c:pt idx="29">
                  <c:v>0</c:v>
                </c:pt>
                <c:pt idx="30">
                  <c:v>-0.81115957534527783</c:v>
                </c:pt>
                <c:pt idx="32">
                  <c:v>0.81115957534527783</c:v>
                </c:pt>
                <c:pt idx="33">
                  <c:v>1.6223191506905557</c:v>
                </c:pt>
                <c:pt idx="35">
                  <c:v>0.81115957534527783</c:v>
                </c:pt>
                <c:pt idx="36">
                  <c:v>0.81115957534527783</c:v>
                </c:pt>
                <c:pt idx="38">
                  <c:v>-0.81115957534527783</c:v>
                </c:pt>
                <c:pt idx="39">
                  <c:v>0.81115957534527783</c:v>
                </c:pt>
                <c:pt idx="41">
                  <c:v>0</c:v>
                </c:pt>
                <c:pt idx="42">
                  <c:v>0</c:v>
                </c:pt>
              </c:numCache>
            </c:numRef>
          </c:xVal>
          <c:yVal>
            <c:numRef>
              <c:f>'QUANTUM PUT'!$Q$434:$Q$476</c:f>
              <c:numCache>
                <c:formatCode>General</c:formatCode>
                <c:ptCount val="43"/>
                <c:pt idx="32">
                  <c:v>0</c:v>
                </c:pt>
                <c:pt idx="33">
                  <c:v>0</c:v>
                </c:pt>
              </c:numCache>
            </c:numRef>
          </c:yVal>
          <c:smooth val="1"/>
        </c:ser>
        <c:ser>
          <c:idx val="13"/>
          <c:order val="13"/>
          <c:spPr>
            <a:ln>
              <a:solidFill>
                <a:schemeClr val="accent3">
                  <a:lumMod val="75000"/>
                </a:schemeClr>
              </a:solidFill>
              <a:tailEnd type="arrow"/>
            </a:ln>
          </c:spPr>
          <c:marker>
            <c:symbol val="none"/>
          </c:marker>
          <c:xVal>
            <c:numRef>
              <c:f>'QUANTUM PUT'!$D$434:$D$476</c:f>
              <c:numCache>
                <c:formatCode>General</c:formatCode>
                <c:ptCount val="43"/>
                <c:pt idx="0">
                  <c:v>1.4142135623730951</c:v>
                </c:pt>
                <c:pt idx="1">
                  <c:v>1.3660254037844388</c:v>
                </c:pt>
                <c:pt idx="2">
                  <c:v>1.2247448713915892</c:v>
                </c:pt>
                <c:pt idx="3">
                  <c:v>1.0000000000000002</c:v>
                </c:pt>
                <c:pt idx="4">
                  <c:v>0.70710678118654768</c:v>
                </c:pt>
                <c:pt idx="5">
                  <c:v>0.36602540378443865</c:v>
                </c:pt>
                <c:pt idx="6">
                  <c:v>8.6631078042610645E-17</c:v>
                </c:pt>
                <c:pt idx="7">
                  <c:v>-0.36602540378443882</c:v>
                </c:pt>
                <c:pt idx="8">
                  <c:v>-0.70710678118654724</c:v>
                </c:pt>
                <c:pt idx="9">
                  <c:v>-1</c:v>
                </c:pt>
                <c:pt idx="10">
                  <c:v>-1.2247448713915892</c:v>
                </c:pt>
                <c:pt idx="11">
                  <c:v>-1.3660254037844386</c:v>
                </c:pt>
                <c:pt idx="12">
                  <c:v>-1.4142135623730951</c:v>
                </c:pt>
                <c:pt idx="13">
                  <c:v>-1.366025403784439</c:v>
                </c:pt>
                <c:pt idx="14">
                  <c:v>-1.2247448713915892</c:v>
                </c:pt>
                <c:pt idx="15">
                  <c:v>-1.0000000000000002</c:v>
                </c:pt>
                <c:pt idx="16">
                  <c:v>-0.70710678118654824</c:v>
                </c:pt>
                <c:pt idx="17">
                  <c:v>-0.36602540378443849</c:v>
                </c:pt>
                <c:pt idx="18">
                  <c:v>-2.5989323412783191E-16</c:v>
                </c:pt>
                <c:pt idx="19">
                  <c:v>0.36602540378443921</c:v>
                </c:pt>
                <c:pt idx="20">
                  <c:v>0.70710678118654768</c:v>
                </c:pt>
                <c:pt idx="21">
                  <c:v>0.99999999999999978</c:v>
                </c:pt>
                <c:pt idx="22">
                  <c:v>1.2247448713915887</c:v>
                </c:pt>
                <c:pt idx="23">
                  <c:v>1.3660254037844388</c:v>
                </c:pt>
                <c:pt idx="24">
                  <c:v>1.4142135623730951</c:v>
                </c:pt>
                <c:pt idx="26">
                  <c:v>0</c:v>
                </c:pt>
                <c:pt idx="27">
                  <c:v>0.81115957534527783</c:v>
                </c:pt>
                <c:pt idx="29">
                  <c:v>0</c:v>
                </c:pt>
                <c:pt idx="30">
                  <c:v>-0.81115957534527783</c:v>
                </c:pt>
                <c:pt idx="32">
                  <c:v>0.81115957534527783</c:v>
                </c:pt>
                <c:pt idx="33">
                  <c:v>1.6223191506905557</c:v>
                </c:pt>
                <c:pt idx="35">
                  <c:v>0.81115957534527783</c:v>
                </c:pt>
                <c:pt idx="36">
                  <c:v>0.81115957534527783</c:v>
                </c:pt>
                <c:pt idx="38">
                  <c:v>-0.81115957534527783</c:v>
                </c:pt>
                <c:pt idx="39">
                  <c:v>0.81115957534527783</c:v>
                </c:pt>
                <c:pt idx="41">
                  <c:v>0</c:v>
                </c:pt>
                <c:pt idx="42">
                  <c:v>0</c:v>
                </c:pt>
              </c:numCache>
            </c:numRef>
          </c:xVal>
          <c:yVal>
            <c:numRef>
              <c:f>'QUANTUM PUT'!$R$434:$R$476</c:f>
              <c:numCache>
                <c:formatCode>General</c:formatCode>
                <c:ptCount val="43"/>
                <c:pt idx="41">
                  <c:v>1.1584559306791384</c:v>
                </c:pt>
                <c:pt idx="42">
                  <c:v>2.3169118613582769</c:v>
                </c:pt>
              </c:numCache>
            </c:numRef>
          </c:yVal>
          <c:smooth val="1"/>
        </c:ser>
        <c:axId val="121034240"/>
        <c:axId val="121035776"/>
      </c:scatterChart>
      <c:valAx>
        <c:axId val="121034240"/>
        <c:scaling>
          <c:orientation val="minMax"/>
        </c:scaling>
        <c:axPos val="b"/>
        <c:numFmt formatCode="General" sourceLinked="1"/>
        <c:tickLblPos val="nextTo"/>
        <c:crossAx val="121035776"/>
        <c:crosses val="autoZero"/>
        <c:crossBetween val="midCat"/>
      </c:valAx>
      <c:valAx>
        <c:axId val="121035776"/>
        <c:scaling>
          <c:orientation val="minMax"/>
          <c:max val="2.5"/>
          <c:min val="-1.5"/>
        </c:scaling>
        <c:axPos val="l"/>
        <c:majorGridlines/>
        <c:numFmt formatCode="General" sourceLinked="1"/>
        <c:tickLblPos val="nextTo"/>
        <c:crossAx val="121034240"/>
        <c:crosses val="autoZero"/>
        <c:crossBetween val="midCat"/>
      </c:valAx>
    </c:plotArea>
    <c:plotVisOnly val="1"/>
  </c:chart>
  <c:printSettings>
    <c:headerFooter/>
    <c:pageMargins b="0.75000000000000366" l="0.70000000000000062" r="0.70000000000000062" t="0.75000000000000366"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nl-NL"/>
  <c:chart>
    <c:plotArea>
      <c:layout/>
      <c:scatterChart>
        <c:scatterStyle val="smoothMarker"/>
        <c:ser>
          <c:idx val="0"/>
          <c:order val="0"/>
          <c:marker>
            <c:symbol val="none"/>
          </c:marker>
          <c:xVal>
            <c:numRef>
              <c:f>'QUANTUM PUT'!$O$327:$O$377</c:f>
              <c:numCache>
                <c:formatCode>General</c:formatCode>
                <c:ptCount val="51"/>
                <c:pt idx="0">
                  <c:v>-0.5</c:v>
                </c:pt>
                <c:pt idx="1">
                  <c:v>-0.49</c:v>
                </c:pt>
                <c:pt idx="2">
                  <c:v>-0.48</c:v>
                </c:pt>
                <c:pt idx="3">
                  <c:v>-0.47</c:v>
                </c:pt>
                <c:pt idx="4">
                  <c:v>-0.45999999999999996</c:v>
                </c:pt>
                <c:pt idx="5">
                  <c:v>-0.44999999999999996</c:v>
                </c:pt>
                <c:pt idx="6">
                  <c:v>-0.43999999999999995</c:v>
                </c:pt>
                <c:pt idx="7">
                  <c:v>-0.42999999999999994</c:v>
                </c:pt>
                <c:pt idx="8">
                  <c:v>-0.41999999999999993</c:v>
                </c:pt>
                <c:pt idx="9">
                  <c:v>-0.40999999999999992</c:v>
                </c:pt>
                <c:pt idx="10">
                  <c:v>-0.39999999999999991</c:v>
                </c:pt>
                <c:pt idx="11">
                  <c:v>-0.3899999999999999</c:v>
                </c:pt>
                <c:pt idx="12">
                  <c:v>-0.37999999999999989</c:v>
                </c:pt>
                <c:pt idx="13">
                  <c:v>-0.36999999999999988</c:v>
                </c:pt>
                <c:pt idx="14">
                  <c:v>-0.35999999999999988</c:v>
                </c:pt>
                <c:pt idx="15">
                  <c:v>-0.34999999999999987</c:v>
                </c:pt>
                <c:pt idx="16">
                  <c:v>-0.33999999999999986</c:v>
                </c:pt>
                <c:pt idx="17">
                  <c:v>-0.32999999999999985</c:v>
                </c:pt>
                <c:pt idx="18">
                  <c:v>-0.31999999999999984</c:v>
                </c:pt>
                <c:pt idx="19">
                  <c:v>-0.30999999999999983</c:v>
                </c:pt>
                <c:pt idx="20">
                  <c:v>-0.29999999999999982</c:v>
                </c:pt>
                <c:pt idx="21">
                  <c:v>-0.28999999999999981</c:v>
                </c:pt>
                <c:pt idx="22">
                  <c:v>-0.2799999999999998</c:v>
                </c:pt>
                <c:pt idx="23">
                  <c:v>-0.2699999999999998</c:v>
                </c:pt>
                <c:pt idx="24">
                  <c:v>-0.25999999999999979</c:v>
                </c:pt>
                <c:pt idx="25">
                  <c:v>-0.24999999999999978</c:v>
                </c:pt>
                <c:pt idx="26">
                  <c:v>-0.23999999999999977</c:v>
                </c:pt>
                <c:pt idx="27">
                  <c:v>-0.22999999999999976</c:v>
                </c:pt>
                <c:pt idx="28">
                  <c:v>-0.21999999999999975</c:v>
                </c:pt>
                <c:pt idx="29">
                  <c:v>-0.20999999999999974</c:v>
                </c:pt>
                <c:pt idx="30">
                  <c:v>-0.19999999999999973</c:v>
                </c:pt>
                <c:pt idx="31">
                  <c:v>-0.18999999999999972</c:v>
                </c:pt>
                <c:pt idx="32">
                  <c:v>-0.17999999999999972</c:v>
                </c:pt>
                <c:pt idx="33">
                  <c:v>-0.16999999999999971</c:v>
                </c:pt>
                <c:pt idx="34">
                  <c:v>-0.1599999999999997</c:v>
                </c:pt>
                <c:pt idx="35">
                  <c:v>-0.14999999999999969</c:v>
                </c:pt>
                <c:pt idx="36">
                  <c:v>-0.13999999999999968</c:v>
                </c:pt>
                <c:pt idx="37">
                  <c:v>-0.12999999999999967</c:v>
                </c:pt>
                <c:pt idx="38">
                  <c:v>-0.11999999999999968</c:v>
                </c:pt>
                <c:pt idx="39">
                  <c:v>-0.10999999999999968</c:v>
                </c:pt>
                <c:pt idx="40">
                  <c:v>-9.9999999999999686E-2</c:v>
                </c:pt>
                <c:pt idx="41">
                  <c:v>-8.9999999999999691E-2</c:v>
                </c:pt>
                <c:pt idx="42">
                  <c:v>-7.9999999999999696E-2</c:v>
                </c:pt>
                <c:pt idx="43">
                  <c:v>-6.9999999999999701E-2</c:v>
                </c:pt>
                <c:pt idx="44">
                  <c:v>-5.9999999999999699E-2</c:v>
                </c:pt>
                <c:pt idx="45">
                  <c:v>-4.9999999999999697E-2</c:v>
                </c:pt>
                <c:pt idx="46">
                  <c:v>-3.9999999999999696E-2</c:v>
                </c:pt>
                <c:pt idx="47">
                  <c:v>-2.9999999999999694E-2</c:v>
                </c:pt>
                <c:pt idx="48">
                  <c:v>-1.9999999999999692E-2</c:v>
                </c:pt>
                <c:pt idx="49">
                  <c:v>-9.9999999999996914E-3</c:v>
                </c:pt>
                <c:pt idx="50">
                  <c:v>0</c:v>
                </c:pt>
              </c:numCache>
            </c:numRef>
          </c:xVal>
          <c:yVal>
            <c:numRef>
              <c:f>'QUANTUM PUT'!$P$327:$P$377</c:f>
              <c:numCache>
                <c:formatCode>General</c:formatCode>
                <c:ptCount val="51"/>
                <c:pt idx="0">
                  <c:v>3.752471841412448E-33</c:v>
                </c:pt>
                <c:pt idx="1">
                  <c:v>9.846893659737658E-4</c:v>
                </c:pt>
                <c:pt idx="2">
                  <c:v>3.9115910788626619E-3</c:v>
                </c:pt>
                <c:pt idx="3">
                  <c:v>8.6998527653930572E-3</c:v>
                </c:pt>
                <c:pt idx="4">
                  <c:v>1.5216863987526275E-2</c:v>
                </c:pt>
                <c:pt idx="5">
                  <c:v>2.3281428258179724E-2</c:v>
                </c:pt>
                <c:pt idx="6">
                  <c:v>3.2668118118495043E-2</c:v>
                </c:pt>
                <c:pt idx="7">
                  <c:v>4.3112729329588373E-2</c:v>
                </c:pt>
                <c:pt idx="8">
                  <c:v>5.4318728781350384E-2</c:v>
                </c:pt>
                <c:pt idx="9">
                  <c:v>6.5964571113164991E-2</c:v>
                </c:pt>
                <c:pt idx="10">
                  <c:v>7.771174162237228E-2</c:v>
                </c:pt>
                <c:pt idx="11">
                  <c:v>8.9213368115389005E-2</c:v>
                </c:pt>
                <c:pt idx="12">
                  <c:v>0.10012323220145893</c:v>
                </c:pt>
                <c:pt idx="13">
                  <c:v>0.11010500136162273</c:v>
                </c:pt>
                <c:pt idx="14">
                  <c:v>0.11884149711735288</c:v>
                </c:pt>
                <c:pt idx="15">
                  <c:v>0.12604381189310018</c:v>
                </c:pt>
                <c:pt idx="16">
                  <c:v>0.13146008777848792</c:v>
                </c:pt>
                <c:pt idx="17">
                  <c:v>0.13488377435656881</c:v>
                </c:pt>
                <c:pt idx="18">
                  <c:v>0.13616119002548921</c:v>
                </c:pt>
                <c:pt idx="19">
                  <c:v>0.13519822169726242</c:v>
                </c:pt>
                <c:pt idx="20">
                  <c:v>0.13196601125010518</c:v>
                </c:pt>
                <c:pt idx="21">
                  <c:v>0.12650549342903325</c:v>
                </c:pt>
                <c:pt idx="22">
                  <c:v>0.11893066877375878</c:v>
                </c:pt>
                <c:pt idx="23">
                  <c:v>0.10943051629957309</c:v>
                </c:pt>
                <c:pt idx="24">
                  <c:v>9.8269473722480724E-2</c:v>
                </c:pt>
                <c:pt idx="25">
                  <c:v>8.5786437626904716E-2</c:v>
                </c:pt>
                <c:pt idx="26">
                  <c:v>7.239226171741743E-2</c:v>
                </c:pt>
                <c:pt idx="27">
                  <c:v>5.8565757748253698E-2</c:v>
                </c:pt>
                <c:pt idx="28">
                  <c:v>4.4848230444434353E-2</c:v>
                </c:pt>
                <c:pt idx="29">
                  <c:v>3.1836604267401182E-2</c:v>
                </c:pt>
                <c:pt idx="30">
                  <c:v>2.0175225787320405E-2</c:v>
                </c:pt>
                <c:pt idx="31">
                  <c:v>1.0546450262166499E-2</c:v>
                </c:pt>
                <c:pt idx="32">
                  <c:v>3.6601443634065858E-3</c:v>
                </c:pt>
                <c:pt idx="33">
                  <c:v>2.4225842425304776E-4</c:v>
                </c:pt>
                <c:pt idx="34">
                  <c:v>1.0226407420478932E-3</c:v>
                </c:pt>
                <c:pt idx="35">
                  <c:v>6.7222829990260385E-3</c:v>
                </c:pt>
                <c:pt idx="36">
                  <c:v>1.804019947350384E-2</c:v>
                </c:pt>
                <c:pt idx="37">
                  <c:v>3.5640153139995676E-2</c:v>
                </c:pt>
                <c:pt idx="38">
                  <c:v>6.0137448795352537E-2</c:v>
                </c:pt>
                <c:pt idx="39">
                  <c:v>9.2086016845798466E-2</c:v>
                </c:pt>
                <c:pt idx="40">
                  <c:v>0.1319660112501066</c:v>
                </c:pt>
                <c:pt idx="41">
                  <c:v>0.18017214129878414</c:v>
                </c:pt>
                <c:pt idx="42">
                  <c:v>0.23700294943889197</c:v>
                </c:pt>
                <c:pt idx="43">
                  <c:v>0.30265123630914798</c:v>
                </c:pt>
                <c:pt idx="44">
                  <c:v>0.37719581966870119</c:v>
                </c:pt>
                <c:pt idx="45">
                  <c:v>0.46059479618032806</c:v>
                </c:pt>
                <c:pt idx="46">
                  <c:v>0.55268045429340473</c:v>
                </c:pt>
                <c:pt idx="47">
                  <c:v>0.65315596306247825</c:v>
                </c:pt>
                <c:pt idx="48">
                  <c:v>0.76159393597788894</c:v>
                </c:pt>
                <c:pt idx="49">
                  <c:v>0.87743694116025805</c:v>
                </c:pt>
                <c:pt idx="50">
                  <c:v>1.0000000000000002</c:v>
                </c:pt>
              </c:numCache>
            </c:numRef>
          </c:yVal>
          <c:smooth val="1"/>
        </c:ser>
        <c:ser>
          <c:idx val="1"/>
          <c:order val="1"/>
          <c:marker>
            <c:symbol val="none"/>
          </c:marker>
          <c:xVal>
            <c:numRef>
              <c:f>'QUANTUM PUT'!$O$327:$O$377</c:f>
              <c:numCache>
                <c:formatCode>General</c:formatCode>
                <c:ptCount val="51"/>
                <c:pt idx="0">
                  <c:v>-0.5</c:v>
                </c:pt>
                <c:pt idx="1">
                  <c:v>-0.49</c:v>
                </c:pt>
                <c:pt idx="2">
                  <c:v>-0.48</c:v>
                </c:pt>
                <c:pt idx="3">
                  <c:v>-0.47</c:v>
                </c:pt>
                <c:pt idx="4">
                  <c:v>-0.45999999999999996</c:v>
                </c:pt>
                <c:pt idx="5">
                  <c:v>-0.44999999999999996</c:v>
                </c:pt>
                <c:pt idx="6">
                  <c:v>-0.43999999999999995</c:v>
                </c:pt>
                <c:pt idx="7">
                  <c:v>-0.42999999999999994</c:v>
                </c:pt>
                <c:pt idx="8">
                  <c:v>-0.41999999999999993</c:v>
                </c:pt>
                <c:pt idx="9">
                  <c:v>-0.40999999999999992</c:v>
                </c:pt>
                <c:pt idx="10">
                  <c:v>-0.39999999999999991</c:v>
                </c:pt>
                <c:pt idx="11">
                  <c:v>-0.3899999999999999</c:v>
                </c:pt>
                <c:pt idx="12">
                  <c:v>-0.37999999999999989</c:v>
                </c:pt>
                <c:pt idx="13">
                  <c:v>-0.36999999999999988</c:v>
                </c:pt>
                <c:pt idx="14">
                  <c:v>-0.35999999999999988</c:v>
                </c:pt>
                <c:pt idx="15">
                  <c:v>-0.34999999999999987</c:v>
                </c:pt>
                <c:pt idx="16">
                  <c:v>-0.33999999999999986</c:v>
                </c:pt>
                <c:pt idx="17">
                  <c:v>-0.32999999999999985</c:v>
                </c:pt>
                <c:pt idx="18">
                  <c:v>-0.31999999999999984</c:v>
                </c:pt>
                <c:pt idx="19">
                  <c:v>-0.30999999999999983</c:v>
                </c:pt>
                <c:pt idx="20">
                  <c:v>-0.29999999999999982</c:v>
                </c:pt>
                <c:pt idx="21">
                  <c:v>-0.28999999999999981</c:v>
                </c:pt>
                <c:pt idx="22">
                  <c:v>-0.2799999999999998</c:v>
                </c:pt>
                <c:pt idx="23">
                  <c:v>-0.2699999999999998</c:v>
                </c:pt>
                <c:pt idx="24">
                  <c:v>-0.25999999999999979</c:v>
                </c:pt>
                <c:pt idx="25">
                  <c:v>-0.24999999999999978</c:v>
                </c:pt>
                <c:pt idx="26">
                  <c:v>-0.23999999999999977</c:v>
                </c:pt>
                <c:pt idx="27">
                  <c:v>-0.22999999999999976</c:v>
                </c:pt>
                <c:pt idx="28">
                  <c:v>-0.21999999999999975</c:v>
                </c:pt>
                <c:pt idx="29">
                  <c:v>-0.20999999999999974</c:v>
                </c:pt>
                <c:pt idx="30">
                  <c:v>-0.19999999999999973</c:v>
                </c:pt>
                <c:pt idx="31">
                  <c:v>-0.18999999999999972</c:v>
                </c:pt>
                <c:pt idx="32">
                  <c:v>-0.17999999999999972</c:v>
                </c:pt>
                <c:pt idx="33">
                  <c:v>-0.16999999999999971</c:v>
                </c:pt>
                <c:pt idx="34">
                  <c:v>-0.1599999999999997</c:v>
                </c:pt>
                <c:pt idx="35">
                  <c:v>-0.14999999999999969</c:v>
                </c:pt>
                <c:pt idx="36">
                  <c:v>-0.13999999999999968</c:v>
                </c:pt>
                <c:pt idx="37">
                  <c:v>-0.12999999999999967</c:v>
                </c:pt>
                <c:pt idx="38">
                  <c:v>-0.11999999999999968</c:v>
                </c:pt>
                <c:pt idx="39">
                  <c:v>-0.10999999999999968</c:v>
                </c:pt>
                <c:pt idx="40">
                  <c:v>-9.9999999999999686E-2</c:v>
                </c:pt>
                <c:pt idx="41">
                  <c:v>-8.9999999999999691E-2</c:v>
                </c:pt>
                <c:pt idx="42">
                  <c:v>-7.9999999999999696E-2</c:v>
                </c:pt>
                <c:pt idx="43">
                  <c:v>-6.9999999999999701E-2</c:v>
                </c:pt>
                <c:pt idx="44">
                  <c:v>-5.9999999999999699E-2</c:v>
                </c:pt>
                <c:pt idx="45">
                  <c:v>-4.9999999999999697E-2</c:v>
                </c:pt>
                <c:pt idx="46">
                  <c:v>-3.9999999999999696E-2</c:v>
                </c:pt>
                <c:pt idx="47">
                  <c:v>-2.9999999999999694E-2</c:v>
                </c:pt>
                <c:pt idx="48">
                  <c:v>-1.9999999999999692E-2</c:v>
                </c:pt>
                <c:pt idx="49">
                  <c:v>-9.9999999999996914E-3</c:v>
                </c:pt>
                <c:pt idx="50">
                  <c:v>0</c:v>
                </c:pt>
              </c:numCache>
            </c:numRef>
          </c:xVal>
          <c:yVal>
            <c:numRef>
              <c:f>'QUANTUM PUT'!$Q$327:$Q$377</c:f>
              <c:numCache>
                <c:formatCode>General</c:formatCode>
                <c:ptCount val="51"/>
                <c:pt idx="0">
                  <c:v>3.7524718414124478E-35</c:v>
                </c:pt>
                <c:pt idx="1">
                  <c:v>9.8468936597376586E-6</c:v>
                </c:pt>
                <c:pt idx="2">
                  <c:v>3.911591078862662E-5</c:v>
                </c:pt>
                <c:pt idx="3">
                  <c:v>8.6998527653930568E-5</c:v>
                </c:pt>
                <c:pt idx="4">
                  <c:v>1.5216863987526274E-4</c:v>
                </c:pt>
                <c:pt idx="5">
                  <c:v>2.3281428258179723E-4</c:v>
                </c:pt>
                <c:pt idx="6">
                  <c:v>3.2668118118495045E-4</c:v>
                </c:pt>
                <c:pt idx="7">
                  <c:v>4.3112729329588374E-4</c:v>
                </c:pt>
                <c:pt idx="8">
                  <c:v>5.4318728781350381E-4</c:v>
                </c:pt>
                <c:pt idx="9">
                  <c:v>6.5964571113164992E-4</c:v>
                </c:pt>
                <c:pt idx="10">
                  <c:v>7.7711741622372283E-4</c:v>
                </c:pt>
                <c:pt idx="11">
                  <c:v>8.9213368115389005E-4</c:v>
                </c:pt>
                <c:pt idx="12">
                  <c:v>1.0012323220145894E-3</c:v>
                </c:pt>
                <c:pt idx="13">
                  <c:v>1.1010500136162272E-3</c:v>
                </c:pt>
                <c:pt idx="14">
                  <c:v>1.1884149711735288E-3</c:v>
                </c:pt>
                <c:pt idx="15">
                  <c:v>1.2604381189310018E-3</c:v>
                </c:pt>
                <c:pt idx="16">
                  <c:v>1.3146008777848793E-3</c:v>
                </c:pt>
                <c:pt idx="17">
                  <c:v>1.3488377435656883E-3</c:v>
                </c:pt>
                <c:pt idx="18">
                  <c:v>1.3616119002548921E-3</c:v>
                </c:pt>
                <c:pt idx="19">
                  <c:v>1.3519822169726242E-3</c:v>
                </c:pt>
                <c:pt idx="20">
                  <c:v>1.3196601125010519E-3</c:v>
                </c:pt>
                <c:pt idx="21">
                  <c:v>1.2650549342903324E-3</c:v>
                </c:pt>
                <c:pt idx="22">
                  <c:v>1.1893066877375878E-3</c:v>
                </c:pt>
                <c:pt idx="23">
                  <c:v>1.0943051629957309E-3</c:v>
                </c:pt>
                <c:pt idx="24">
                  <c:v>9.8269473722480735E-4</c:v>
                </c:pt>
                <c:pt idx="25">
                  <c:v>8.5786437626904713E-4</c:v>
                </c:pt>
                <c:pt idx="26">
                  <c:v>7.2392261717417429E-4</c:v>
                </c:pt>
                <c:pt idx="27">
                  <c:v>5.85657577482537E-4</c:v>
                </c:pt>
                <c:pt idx="28">
                  <c:v>4.4848230444434353E-4</c:v>
                </c:pt>
                <c:pt idx="29">
                  <c:v>3.1836604267401183E-4</c:v>
                </c:pt>
                <c:pt idx="30">
                  <c:v>2.0175225787320405E-4</c:v>
                </c:pt>
                <c:pt idx="31">
                  <c:v>1.05464502621665E-4</c:v>
                </c:pt>
                <c:pt idx="32">
                  <c:v>3.6601443634065862E-5</c:v>
                </c:pt>
                <c:pt idx="33">
                  <c:v>2.4225842425304778E-6</c:v>
                </c:pt>
                <c:pt idx="34">
                  <c:v>1.0226407420478932E-5</c:v>
                </c:pt>
                <c:pt idx="35">
                  <c:v>6.7222829990260386E-5</c:v>
                </c:pt>
                <c:pt idx="36">
                  <c:v>1.8040199473503841E-4</c:v>
                </c:pt>
                <c:pt idx="37">
                  <c:v>3.5640153139995676E-4</c:v>
                </c:pt>
                <c:pt idx="38">
                  <c:v>6.0137448795352536E-4</c:v>
                </c:pt>
                <c:pt idx="39">
                  <c:v>9.2086016845798467E-4</c:v>
                </c:pt>
                <c:pt idx="40">
                  <c:v>1.319660112501066E-3</c:v>
                </c:pt>
                <c:pt idx="41">
                  <c:v>1.8017214129878415E-3</c:v>
                </c:pt>
                <c:pt idx="42">
                  <c:v>2.3700294943889196E-3</c:v>
                </c:pt>
                <c:pt idx="43">
                  <c:v>3.0265123630914799E-3</c:v>
                </c:pt>
                <c:pt idx="44">
                  <c:v>3.7719581966870119E-3</c:v>
                </c:pt>
                <c:pt idx="45">
                  <c:v>4.6059479618032811E-3</c:v>
                </c:pt>
                <c:pt idx="46">
                  <c:v>5.5268045429340473E-3</c:v>
                </c:pt>
                <c:pt idx="47">
                  <c:v>6.5315596306247826E-3</c:v>
                </c:pt>
                <c:pt idx="48">
                  <c:v>7.6159393597788894E-3</c:v>
                </c:pt>
                <c:pt idx="49">
                  <c:v>8.7743694116025808E-3</c:v>
                </c:pt>
                <c:pt idx="50">
                  <c:v>1.0000000000000002E-2</c:v>
                </c:pt>
              </c:numCache>
            </c:numRef>
          </c:yVal>
          <c:smooth val="1"/>
        </c:ser>
        <c:ser>
          <c:idx val="2"/>
          <c:order val="2"/>
          <c:marker>
            <c:symbol val="none"/>
          </c:marker>
          <c:xVal>
            <c:numRef>
              <c:f>'QUANTUM PUT'!$O$327:$O$377</c:f>
              <c:numCache>
                <c:formatCode>General</c:formatCode>
                <c:ptCount val="51"/>
                <c:pt idx="0">
                  <c:v>-0.5</c:v>
                </c:pt>
                <c:pt idx="1">
                  <c:v>-0.49</c:v>
                </c:pt>
                <c:pt idx="2">
                  <c:v>-0.48</c:v>
                </c:pt>
                <c:pt idx="3">
                  <c:v>-0.47</c:v>
                </c:pt>
                <c:pt idx="4">
                  <c:v>-0.45999999999999996</c:v>
                </c:pt>
                <c:pt idx="5">
                  <c:v>-0.44999999999999996</c:v>
                </c:pt>
                <c:pt idx="6">
                  <c:v>-0.43999999999999995</c:v>
                </c:pt>
                <c:pt idx="7">
                  <c:v>-0.42999999999999994</c:v>
                </c:pt>
                <c:pt idx="8">
                  <c:v>-0.41999999999999993</c:v>
                </c:pt>
                <c:pt idx="9">
                  <c:v>-0.40999999999999992</c:v>
                </c:pt>
                <c:pt idx="10">
                  <c:v>-0.39999999999999991</c:v>
                </c:pt>
                <c:pt idx="11">
                  <c:v>-0.3899999999999999</c:v>
                </c:pt>
                <c:pt idx="12">
                  <c:v>-0.37999999999999989</c:v>
                </c:pt>
                <c:pt idx="13">
                  <c:v>-0.36999999999999988</c:v>
                </c:pt>
                <c:pt idx="14">
                  <c:v>-0.35999999999999988</c:v>
                </c:pt>
                <c:pt idx="15">
                  <c:v>-0.34999999999999987</c:v>
                </c:pt>
                <c:pt idx="16">
                  <c:v>-0.33999999999999986</c:v>
                </c:pt>
                <c:pt idx="17">
                  <c:v>-0.32999999999999985</c:v>
                </c:pt>
                <c:pt idx="18">
                  <c:v>-0.31999999999999984</c:v>
                </c:pt>
                <c:pt idx="19">
                  <c:v>-0.30999999999999983</c:v>
                </c:pt>
                <c:pt idx="20">
                  <c:v>-0.29999999999999982</c:v>
                </c:pt>
                <c:pt idx="21">
                  <c:v>-0.28999999999999981</c:v>
                </c:pt>
                <c:pt idx="22">
                  <c:v>-0.2799999999999998</c:v>
                </c:pt>
                <c:pt idx="23">
                  <c:v>-0.2699999999999998</c:v>
                </c:pt>
                <c:pt idx="24">
                  <c:v>-0.25999999999999979</c:v>
                </c:pt>
                <c:pt idx="25">
                  <c:v>-0.24999999999999978</c:v>
                </c:pt>
                <c:pt idx="26">
                  <c:v>-0.23999999999999977</c:v>
                </c:pt>
                <c:pt idx="27">
                  <c:v>-0.22999999999999976</c:v>
                </c:pt>
                <c:pt idx="28">
                  <c:v>-0.21999999999999975</c:v>
                </c:pt>
                <c:pt idx="29">
                  <c:v>-0.20999999999999974</c:v>
                </c:pt>
                <c:pt idx="30">
                  <c:v>-0.19999999999999973</c:v>
                </c:pt>
                <c:pt idx="31">
                  <c:v>-0.18999999999999972</c:v>
                </c:pt>
                <c:pt idx="32">
                  <c:v>-0.17999999999999972</c:v>
                </c:pt>
                <c:pt idx="33">
                  <c:v>-0.16999999999999971</c:v>
                </c:pt>
                <c:pt idx="34">
                  <c:v>-0.1599999999999997</c:v>
                </c:pt>
                <c:pt idx="35">
                  <c:v>-0.14999999999999969</c:v>
                </c:pt>
                <c:pt idx="36">
                  <c:v>-0.13999999999999968</c:v>
                </c:pt>
                <c:pt idx="37">
                  <c:v>-0.12999999999999967</c:v>
                </c:pt>
                <c:pt idx="38">
                  <c:v>-0.11999999999999968</c:v>
                </c:pt>
                <c:pt idx="39">
                  <c:v>-0.10999999999999968</c:v>
                </c:pt>
                <c:pt idx="40">
                  <c:v>-9.9999999999999686E-2</c:v>
                </c:pt>
                <c:pt idx="41">
                  <c:v>-8.9999999999999691E-2</c:v>
                </c:pt>
                <c:pt idx="42">
                  <c:v>-7.9999999999999696E-2</c:v>
                </c:pt>
                <c:pt idx="43">
                  <c:v>-6.9999999999999701E-2</c:v>
                </c:pt>
                <c:pt idx="44">
                  <c:v>-5.9999999999999699E-2</c:v>
                </c:pt>
                <c:pt idx="45">
                  <c:v>-4.9999999999999697E-2</c:v>
                </c:pt>
                <c:pt idx="46">
                  <c:v>-3.9999999999999696E-2</c:v>
                </c:pt>
                <c:pt idx="47">
                  <c:v>-2.9999999999999694E-2</c:v>
                </c:pt>
                <c:pt idx="48">
                  <c:v>-1.9999999999999692E-2</c:v>
                </c:pt>
                <c:pt idx="49">
                  <c:v>-9.9999999999996914E-3</c:v>
                </c:pt>
                <c:pt idx="50">
                  <c:v>0</c:v>
                </c:pt>
              </c:numCache>
            </c:numRef>
          </c:xVal>
          <c:yVal>
            <c:numRef>
              <c:f>'QUANTUM PUT'!$R$327:$R$377</c:f>
              <c:numCache>
                <c:formatCode>General</c:formatCode>
                <c:ptCount val="51"/>
                <c:pt idx="0">
                  <c:v>0</c:v>
                </c:pt>
                <c:pt idx="1">
                  <c:v>9.8468936597376586E-6</c:v>
                </c:pt>
                <c:pt idx="2">
                  <c:v>4.8962804448364283E-5</c:v>
                </c:pt>
                <c:pt idx="3">
                  <c:v>1.3596133210229486E-4</c:v>
                </c:pt>
                <c:pt idx="4">
                  <c:v>2.8812997197755761E-4</c:v>
                </c:pt>
                <c:pt idx="5">
                  <c:v>5.209442545593549E-4</c:v>
                </c:pt>
                <c:pt idx="6">
                  <c:v>8.4762543574430529E-4</c:v>
                </c:pt>
                <c:pt idx="7">
                  <c:v>1.2787527290401891E-3</c:v>
                </c:pt>
                <c:pt idx="8">
                  <c:v>1.8219400168536929E-3</c:v>
                </c:pt>
                <c:pt idx="9">
                  <c:v>2.4815857279853427E-3</c:v>
                </c:pt>
                <c:pt idx="10">
                  <c:v>3.2587031442090656E-3</c:v>
                </c:pt>
                <c:pt idx="11">
                  <c:v>4.1508368253629557E-3</c:v>
                </c:pt>
                <c:pt idx="12">
                  <c:v>5.1520691473775446E-3</c:v>
                </c:pt>
                <c:pt idx="13">
                  <c:v>6.2531191609937718E-3</c:v>
                </c:pt>
                <c:pt idx="14">
                  <c:v>7.4415341321673011E-3</c:v>
                </c:pt>
                <c:pt idx="15">
                  <c:v>8.7019722510983024E-3</c:v>
                </c:pt>
                <c:pt idx="16">
                  <c:v>1.0016573128883181E-2</c:v>
                </c:pt>
                <c:pt idx="17">
                  <c:v>1.1365410872448869E-2</c:v>
                </c:pt>
                <c:pt idx="18">
                  <c:v>1.2727022772703761E-2</c:v>
                </c:pt>
                <c:pt idx="19">
                  <c:v>1.4079004989676385E-2</c:v>
                </c:pt>
                <c:pt idx="20">
                  <c:v>1.5398665102177437E-2</c:v>
                </c:pt>
                <c:pt idx="21">
                  <c:v>1.666372003646777E-2</c:v>
                </c:pt>
                <c:pt idx="22">
                  <c:v>1.7853026724205356E-2</c:v>
                </c:pt>
                <c:pt idx="23">
                  <c:v>1.8947331887201088E-2</c:v>
                </c:pt>
                <c:pt idx="24">
                  <c:v>1.9930026624425896E-2</c:v>
                </c:pt>
                <c:pt idx="25">
                  <c:v>2.0787891000694943E-2</c:v>
                </c:pt>
                <c:pt idx="26">
                  <c:v>2.1511813617869118E-2</c:v>
                </c:pt>
                <c:pt idx="27">
                  <c:v>2.2097471195351655E-2</c:v>
                </c:pt>
                <c:pt idx="28">
                  <c:v>2.2545953499796E-2</c:v>
                </c:pt>
                <c:pt idx="29">
                  <c:v>2.2864319542470011E-2</c:v>
                </c:pt>
                <c:pt idx="30">
                  <c:v>2.3066071800343216E-2</c:v>
                </c:pt>
                <c:pt idx="31">
                  <c:v>2.3171536302964882E-2</c:v>
                </c:pt>
                <c:pt idx="32">
                  <c:v>2.3208137746598946E-2</c:v>
                </c:pt>
                <c:pt idx="33">
                  <c:v>2.3210560330841477E-2</c:v>
                </c:pt>
                <c:pt idx="34">
                  <c:v>2.3220786738261955E-2</c:v>
                </c:pt>
                <c:pt idx="35">
                  <c:v>2.3288009568252215E-2</c:v>
                </c:pt>
                <c:pt idx="36">
                  <c:v>2.3468411562987252E-2</c:v>
                </c:pt>
                <c:pt idx="37">
                  <c:v>2.382481309438721E-2</c:v>
                </c:pt>
                <c:pt idx="38">
                  <c:v>2.4426187582340737E-2</c:v>
                </c:pt>
                <c:pt idx="39">
                  <c:v>2.5347047750798723E-2</c:v>
                </c:pt>
                <c:pt idx="40">
                  <c:v>2.6666707863299791E-2</c:v>
                </c:pt>
                <c:pt idx="41">
                  <c:v>2.8468429276287632E-2</c:v>
                </c:pt>
                <c:pt idx="42">
                  <c:v>3.083845877067655E-2</c:v>
                </c:pt>
                <c:pt idx="43">
                  <c:v>3.3864971133768032E-2</c:v>
                </c:pt>
                <c:pt idx="44">
                  <c:v>3.7636929330455045E-2</c:v>
                </c:pt>
                <c:pt idx="45">
                  <c:v>4.2242877292258327E-2</c:v>
                </c:pt>
                <c:pt idx="46">
                  <c:v>4.7769681835192375E-2</c:v>
                </c:pt>
                <c:pt idx="47">
                  <c:v>5.4301241465817156E-2</c:v>
                </c:pt>
                <c:pt idx="48">
                  <c:v>6.1917180825596045E-2</c:v>
                </c:pt>
                <c:pt idx="49">
                  <c:v>7.0691550237198628E-2</c:v>
                </c:pt>
                <c:pt idx="50">
                  <c:v>8.0691550237198623E-2</c:v>
                </c:pt>
              </c:numCache>
            </c:numRef>
          </c:yVal>
          <c:smooth val="1"/>
        </c:ser>
        <c:axId val="121270272"/>
        <c:axId val="121271808"/>
      </c:scatterChart>
      <c:valAx>
        <c:axId val="121270272"/>
        <c:scaling>
          <c:orientation val="minMax"/>
        </c:scaling>
        <c:axPos val="b"/>
        <c:numFmt formatCode="General" sourceLinked="1"/>
        <c:tickLblPos val="nextTo"/>
        <c:crossAx val="121271808"/>
        <c:crosses val="autoZero"/>
        <c:crossBetween val="midCat"/>
      </c:valAx>
      <c:valAx>
        <c:axId val="121271808"/>
        <c:scaling>
          <c:orientation val="minMax"/>
        </c:scaling>
        <c:axPos val="l"/>
        <c:majorGridlines/>
        <c:numFmt formatCode="General" sourceLinked="1"/>
        <c:tickLblPos val="nextTo"/>
        <c:crossAx val="121270272"/>
        <c:crosses val="autoZero"/>
        <c:crossBetween val="midCat"/>
      </c:valAx>
    </c:plotArea>
    <c:legend>
      <c:legendPos val="r"/>
    </c:legend>
    <c:plotVisOnly val="1"/>
  </c:chart>
  <c:printSettings>
    <c:headerFooter/>
    <c:pageMargins b="0.75000000000000311" l="0.70000000000000062" r="0.70000000000000062" t="0.750000000000003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nl-NL"/>
  <c:chart>
    <c:plotArea>
      <c:layout/>
      <c:scatterChart>
        <c:scatterStyle val="smoothMarker"/>
        <c:ser>
          <c:idx val="1"/>
          <c:order val="0"/>
          <c:marker>
            <c:symbol val="none"/>
          </c:marker>
          <c:xVal>
            <c:numRef>
              <c:f>'QUANTUM PUT'!$O$327:$O$377</c:f>
              <c:numCache>
                <c:formatCode>General</c:formatCode>
                <c:ptCount val="51"/>
                <c:pt idx="0">
                  <c:v>-0.5</c:v>
                </c:pt>
                <c:pt idx="1">
                  <c:v>-0.49</c:v>
                </c:pt>
                <c:pt idx="2">
                  <c:v>-0.48</c:v>
                </c:pt>
                <c:pt idx="3">
                  <c:v>-0.47</c:v>
                </c:pt>
                <c:pt idx="4">
                  <c:v>-0.45999999999999996</c:v>
                </c:pt>
                <c:pt idx="5">
                  <c:v>-0.44999999999999996</c:v>
                </c:pt>
                <c:pt idx="6">
                  <c:v>-0.43999999999999995</c:v>
                </c:pt>
                <c:pt idx="7">
                  <c:v>-0.42999999999999994</c:v>
                </c:pt>
                <c:pt idx="8">
                  <c:v>-0.41999999999999993</c:v>
                </c:pt>
                <c:pt idx="9">
                  <c:v>-0.40999999999999992</c:v>
                </c:pt>
                <c:pt idx="10">
                  <c:v>-0.39999999999999991</c:v>
                </c:pt>
                <c:pt idx="11">
                  <c:v>-0.3899999999999999</c:v>
                </c:pt>
                <c:pt idx="12">
                  <c:v>-0.37999999999999989</c:v>
                </c:pt>
                <c:pt idx="13">
                  <c:v>-0.36999999999999988</c:v>
                </c:pt>
                <c:pt idx="14">
                  <c:v>-0.35999999999999988</c:v>
                </c:pt>
                <c:pt idx="15">
                  <c:v>-0.34999999999999987</c:v>
                </c:pt>
                <c:pt idx="16">
                  <c:v>-0.33999999999999986</c:v>
                </c:pt>
                <c:pt idx="17">
                  <c:v>-0.32999999999999985</c:v>
                </c:pt>
                <c:pt idx="18">
                  <c:v>-0.31999999999999984</c:v>
                </c:pt>
                <c:pt idx="19">
                  <c:v>-0.30999999999999983</c:v>
                </c:pt>
                <c:pt idx="20">
                  <c:v>-0.29999999999999982</c:v>
                </c:pt>
                <c:pt idx="21">
                  <c:v>-0.28999999999999981</c:v>
                </c:pt>
                <c:pt idx="22">
                  <c:v>-0.2799999999999998</c:v>
                </c:pt>
                <c:pt idx="23">
                  <c:v>-0.2699999999999998</c:v>
                </c:pt>
                <c:pt idx="24">
                  <c:v>-0.25999999999999979</c:v>
                </c:pt>
                <c:pt idx="25">
                  <c:v>-0.24999999999999978</c:v>
                </c:pt>
                <c:pt idx="26">
                  <c:v>-0.23999999999999977</c:v>
                </c:pt>
                <c:pt idx="27">
                  <c:v>-0.22999999999999976</c:v>
                </c:pt>
                <c:pt idx="28">
                  <c:v>-0.21999999999999975</c:v>
                </c:pt>
                <c:pt idx="29">
                  <c:v>-0.20999999999999974</c:v>
                </c:pt>
                <c:pt idx="30">
                  <c:v>-0.19999999999999973</c:v>
                </c:pt>
                <c:pt idx="31">
                  <c:v>-0.18999999999999972</c:v>
                </c:pt>
                <c:pt idx="32">
                  <c:v>-0.17999999999999972</c:v>
                </c:pt>
                <c:pt idx="33">
                  <c:v>-0.16999999999999971</c:v>
                </c:pt>
                <c:pt idx="34">
                  <c:v>-0.1599999999999997</c:v>
                </c:pt>
                <c:pt idx="35">
                  <c:v>-0.14999999999999969</c:v>
                </c:pt>
                <c:pt idx="36">
                  <c:v>-0.13999999999999968</c:v>
                </c:pt>
                <c:pt idx="37">
                  <c:v>-0.12999999999999967</c:v>
                </c:pt>
                <c:pt idx="38">
                  <c:v>-0.11999999999999968</c:v>
                </c:pt>
                <c:pt idx="39">
                  <c:v>-0.10999999999999968</c:v>
                </c:pt>
                <c:pt idx="40">
                  <c:v>-9.9999999999999686E-2</c:v>
                </c:pt>
                <c:pt idx="41">
                  <c:v>-8.9999999999999691E-2</c:v>
                </c:pt>
                <c:pt idx="42">
                  <c:v>-7.9999999999999696E-2</c:v>
                </c:pt>
                <c:pt idx="43">
                  <c:v>-6.9999999999999701E-2</c:v>
                </c:pt>
                <c:pt idx="44">
                  <c:v>-5.9999999999999699E-2</c:v>
                </c:pt>
                <c:pt idx="45">
                  <c:v>-4.9999999999999697E-2</c:v>
                </c:pt>
                <c:pt idx="46">
                  <c:v>-3.9999999999999696E-2</c:v>
                </c:pt>
                <c:pt idx="47">
                  <c:v>-2.9999999999999694E-2</c:v>
                </c:pt>
                <c:pt idx="48">
                  <c:v>-1.9999999999999692E-2</c:v>
                </c:pt>
                <c:pt idx="49">
                  <c:v>-9.9999999999996914E-3</c:v>
                </c:pt>
                <c:pt idx="50">
                  <c:v>0</c:v>
                </c:pt>
              </c:numCache>
            </c:numRef>
          </c:xVal>
          <c:yVal>
            <c:numRef>
              <c:f>'QUANTUM PUT'!$R$327:$R$377</c:f>
              <c:numCache>
                <c:formatCode>General</c:formatCode>
                <c:ptCount val="51"/>
                <c:pt idx="0">
                  <c:v>0</c:v>
                </c:pt>
                <c:pt idx="1">
                  <c:v>9.8468936597376586E-6</c:v>
                </c:pt>
                <c:pt idx="2">
                  <c:v>4.8962804448364283E-5</c:v>
                </c:pt>
                <c:pt idx="3">
                  <c:v>1.3596133210229486E-4</c:v>
                </c:pt>
                <c:pt idx="4">
                  <c:v>2.8812997197755761E-4</c:v>
                </c:pt>
                <c:pt idx="5">
                  <c:v>5.209442545593549E-4</c:v>
                </c:pt>
                <c:pt idx="6">
                  <c:v>8.4762543574430529E-4</c:v>
                </c:pt>
                <c:pt idx="7">
                  <c:v>1.2787527290401891E-3</c:v>
                </c:pt>
                <c:pt idx="8">
                  <c:v>1.8219400168536929E-3</c:v>
                </c:pt>
                <c:pt idx="9">
                  <c:v>2.4815857279853427E-3</c:v>
                </c:pt>
                <c:pt idx="10">
                  <c:v>3.2587031442090656E-3</c:v>
                </c:pt>
                <c:pt idx="11">
                  <c:v>4.1508368253629557E-3</c:v>
                </c:pt>
                <c:pt idx="12">
                  <c:v>5.1520691473775446E-3</c:v>
                </c:pt>
                <c:pt idx="13">
                  <c:v>6.2531191609937718E-3</c:v>
                </c:pt>
                <c:pt idx="14">
                  <c:v>7.4415341321673011E-3</c:v>
                </c:pt>
                <c:pt idx="15">
                  <c:v>8.7019722510983024E-3</c:v>
                </c:pt>
                <c:pt idx="16">
                  <c:v>1.0016573128883181E-2</c:v>
                </c:pt>
                <c:pt idx="17">
                  <c:v>1.1365410872448869E-2</c:v>
                </c:pt>
                <c:pt idx="18">
                  <c:v>1.2727022772703761E-2</c:v>
                </c:pt>
                <c:pt idx="19">
                  <c:v>1.4079004989676385E-2</c:v>
                </c:pt>
                <c:pt idx="20">
                  <c:v>1.5398665102177437E-2</c:v>
                </c:pt>
                <c:pt idx="21">
                  <c:v>1.666372003646777E-2</c:v>
                </c:pt>
                <c:pt idx="22">
                  <c:v>1.7853026724205356E-2</c:v>
                </c:pt>
                <c:pt idx="23">
                  <c:v>1.8947331887201088E-2</c:v>
                </c:pt>
                <c:pt idx="24">
                  <c:v>1.9930026624425896E-2</c:v>
                </c:pt>
                <c:pt idx="25">
                  <c:v>2.0787891000694943E-2</c:v>
                </c:pt>
                <c:pt idx="26">
                  <c:v>2.1511813617869118E-2</c:v>
                </c:pt>
                <c:pt idx="27">
                  <c:v>2.2097471195351655E-2</c:v>
                </c:pt>
                <c:pt idx="28">
                  <c:v>2.2545953499796E-2</c:v>
                </c:pt>
                <c:pt idx="29">
                  <c:v>2.2864319542470011E-2</c:v>
                </c:pt>
                <c:pt idx="30">
                  <c:v>2.3066071800343216E-2</c:v>
                </c:pt>
                <c:pt idx="31">
                  <c:v>2.3171536302964882E-2</c:v>
                </c:pt>
                <c:pt idx="32">
                  <c:v>2.3208137746598946E-2</c:v>
                </c:pt>
                <c:pt idx="33">
                  <c:v>2.3210560330841477E-2</c:v>
                </c:pt>
                <c:pt idx="34">
                  <c:v>2.3220786738261955E-2</c:v>
                </c:pt>
                <c:pt idx="35">
                  <c:v>2.3288009568252215E-2</c:v>
                </c:pt>
                <c:pt idx="36">
                  <c:v>2.3468411562987252E-2</c:v>
                </c:pt>
                <c:pt idx="37">
                  <c:v>2.382481309438721E-2</c:v>
                </c:pt>
                <c:pt idx="38">
                  <c:v>2.4426187582340737E-2</c:v>
                </c:pt>
                <c:pt idx="39">
                  <c:v>2.5347047750798723E-2</c:v>
                </c:pt>
                <c:pt idx="40">
                  <c:v>2.6666707863299791E-2</c:v>
                </c:pt>
                <c:pt idx="41">
                  <c:v>2.8468429276287632E-2</c:v>
                </c:pt>
                <c:pt idx="42">
                  <c:v>3.083845877067655E-2</c:v>
                </c:pt>
                <c:pt idx="43">
                  <c:v>3.3864971133768032E-2</c:v>
                </c:pt>
                <c:pt idx="44">
                  <c:v>3.7636929330455045E-2</c:v>
                </c:pt>
                <c:pt idx="45">
                  <c:v>4.2242877292258327E-2</c:v>
                </c:pt>
                <c:pt idx="46">
                  <c:v>4.7769681835192375E-2</c:v>
                </c:pt>
                <c:pt idx="47">
                  <c:v>5.4301241465817156E-2</c:v>
                </c:pt>
                <c:pt idx="48">
                  <c:v>6.1917180825596045E-2</c:v>
                </c:pt>
                <c:pt idx="49">
                  <c:v>7.0691550237198628E-2</c:v>
                </c:pt>
                <c:pt idx="50">
                  <c:v>8.0691550237198623E-2</c:v>
                </c:pt>
              </c:numCache>
            </c:numRef>
          </c:yVal>
          <c:smooth val="1"/>
        </c:ser>
        <c:axId val="121316096"/>
        <c:axId val="121317632"/>
      </c:scatterChart>
      <c:valAx>
        <c:axId val="121316096"/>
        <c:scaling>
          <c:orientation val="minMax"/>
        </c:scaling>
        <c:axPos val="b"/>
        <c:numFmt formatCode="General" sourceLinked="1"/>
        <c:tickLblPos val="nextTo"/>
        <c:crossAx val="121317632"/>
        <c:crosses val="autoZero"/>
        <c:crossBetween val="midCat"/>
      </c:valAx>
      <c:valAx>
        <c:axId val="121317632"/>
        <c:scaling>
          <c:orientation val="minMax"/>
        </c:scaling>
        <c:axPos val="l"/>
        <c:majorGridlines/>
        <c:numFmt formatCode="General" sourceLinked="1"/>
        <c:tickLblPos val="nextTo"/>
        <c:crossAx val="121316096"/>
        <c:crosses val="autoZero"/>
        <c:crossBetween val="midCat"/>
      </c:valAx>
    </c:plotArea>
    <c:legend>
      <c:legendPos val="r"/>
    </c:legend>
    <c:plotVisOnly val="1"/>
  </c:chart>
  <c:printSettings>
    <c:headerFooter/>
    <c:pageMargins b="0.75000000000000333" l="0.70000000000000062" r="0.70000000000000062" t="0.750000000000003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nl-NL"/>
  <c:chart>
    <c:plotArea>
      <c:layout/>
      <c:scatterChart>
        <c:scatterStyle val="smoothMarker"/>
        <c:ser>
          <c:idx val="0"/>
          <c:order val="0"/>
          <c:tx>
            <c:strRef>
              <c:f>KANSBEREKENING!$K$247</c:f>
              <c:strCache>
                <c:ptCount val="1"/>
                <c:pt idx="0">
                  <c:v>2</c:v>
                </c:pt>
              </c:strCache>
            </c:strRef>
          </c:tx>
          <c:marker>
            <c:symbol val="none"/>
          </c:marker>
          <c:xVal>
            <c:numRef>
              <c:f>KANSBEREKENING!$C$248:$C$253</c:f>
              <c:numCache>
                <c:formatCode>General</c:formatCode>
                <c:ptCount val="6"/>
                <c:pt idx="0">
                  <c:v>1</c:v>
                </c:pt>
                <c:pt idx="1">
                  <c:v>2</c:v>
                </c:pt>
                <c:pt idx="2">
                  <c:v>3</c:v>
                </c:pt>
                <c:pt idx="3">
                  <c:v>4</c:v>
                </c:pt>
                <c:pt idx="4">
                  <c:v>5</c:v>
                </c:pt>
                <c:pt idx="5">
                  <c:v>6</c:v>
                </c:pt>
              </c:numCache>
            </c:numRef>
          </c:xVal>
          <c:yVal>
            <c:numRef>
              <c:f>KANSBEREKENING!$K$248:$K$253</c:f>
              <c:numCache>
                <c:formatCode>General</c:formatCode>
                <c:ptCount val="6"/>
                <c:pt idx="0">
                  <c:v>2.7777777777777776E-2</c:v>
                </c:pt>
                <c:pt idx="1">
                  <c:v>0.1111111111111111</c:v>
                </c:pt>
                <c:pt idx="2">
                  <c:v>0.25</c:v>
                </c:pt>
                <c:pt idx="3">
                  <c:v>0.44444444444444442</c:v>
                </c:pt>
                <c:pt idx="4">
                  <c:v>0.69444444444444431</c:v>
                </c:pt>
                <c:pt idx="5">
                  <c:v>0.99999999999999978</c:v>
                </c:pt>
              </c:numCache>
            </c:numRef>
          </c:yVal>
          <c:smooth val="1"/>
        </c:ser>
        <c:ser>
          <c:idx val="1"/>
          <c:order val="1"/>
          <c:tx>
            <c:strRef>
              <c:f>KANSBEREKENING!$L$247</c:f>
              <c:strCache>
                <c:ptCount val="1"/>
                <c:pt idx="0">
                  <c:v>3</c:v>
                </c:pt>
              </c:strCache>
            </c:strRef>
          </c:tx>
          <c:marker>
            <c:symbol val="none"/>
          </c:marker>
          <c:xVal>
            <c:numRef>
              <c:f>KANSBEREKENING!$C$248:$C$253</c:f>
              <c:numCache>
                <c:formatCode>General</c:formatCode>
                <c:ptCount val="6"/>
                <c:pt idx="0">
                  <c:v>1</c:v>
                </c:pt>
                <c:pt idx="1">
                  <c:v>2</c:v>
                </c:pt>
                <c:pt idx="2">
                  <c:v>3</c:v>
                </c:pt>
                <c:pt idx="3">
                  <c:v>4</c:v>
                </c:pt>
                <c:pt idx="4">
                  <c:v>5</c:v>
                </c:pt>
                <c:pt idx="5">
                  <c:v>6</c:v>
                </c:pt>
              </c:numCache>
            </c:numRef>
          </c:xVal>
          <c:yVal>
            <c:numRef>
              <c:f>KANSBEREKENING!$L$248:$L$253</c:f>
              <c:numCache>
                <c:formatCode>General</c:formatCode>
                <c:ptCount val="6"/>
                <c:pt idx="0">
                  <c:v>4.6296296296296294E-3</c:v>
                </c:pt>
                <c:pt idx="1">
                  <c:v>3.7037037037037035E-2</c:v>
                </c:pt>
                <c:pt idx="2">
                  <c:v>0.125</c:v>
                </c:pt>
                <c:pt idx="3">
                  <c:v>0.29629629629629628</c:v>
                </c:pt>
                <c:pt idx="4">
                  <c:v>0.5787037037037035</c:v>
                </c:pt>
                <c:pt idx="5">
                  <c:v>0.99999999999999967</c:v>
                </c:pt>
              </c:numCache>
            </c:numRef>
          </c:yVal>
          <c:smooth val="1"/>
        </c:ser>
        <c:ser>
          <c:idx val="2"/>
          <c:order val="2"/>
          <c:tx>
            <c:strRef>
              <c:f>KANSBEREKENING!$M$247</c:f>
              <c:strCache>
                <c:ptCount val="1"/>
                <c:pt idx="0">
                  <c:v>4</c:v>
                </c:pt>
              </c:strCache>
            </c:strRef>
          </c:tx>
          <c:marker>
            <c:symbol val="none"/>
          </c:marker>
          <c:xVal>
            <c:numRef>
              <c:f>KANSBEREKENING!$C$248:$C$253</c:f>
              <c:numCache>
                <c:formatCode>General</c:formatCode>
                <c:ptCount val="6"/>
                <c:pt idx="0">
                  <c:v>1</c:v>
                </c:pt>
                <c:pt idx="1">
                  <c:v>2</c:v>
                </c:pt>
                <c:pt idx="2">
                  <c:v>3</c:v>
                </c:pt>
                <c:pt idx="3">
                  <c:v>4</c:v>
                </c:pt>
                <c:pt idx="4">
                  <c:v>5</c:v>
                </c:pt>
                <c:pt idx="5">
                  <c:v>6</c:v>
                </c:pt>
              </c:numCache>
            </c:numRef>
          </c:xVal>
          <c:yVal>
            <c:numRef>
              <c:f>KANSBEREKENING!$M$248:$M$253</c:f>
              <c:numCache>
                <c:formatCode>General</c:formatCode>
                <c:ptCount val="6"/>
                <c:pt idx="0">
                  <c:v>7.716049382716049E-4</c:v>
                </c:pt>
                <c:pt idx="1">
                  <c:v>1.2345679012345678E-2</c:v>
                </c:pt>
                <c:pt idx="2">
                  <c:v>6.25E-2</c:v>
                </c:pt>
                <c:pt idx="3">
                  <c:v>0.19753086419753085</c:v>
                </c:pt>
                <c:pt idx="4">
                  <c:v>0.4822530864197529</c:v>
                </c:pt>
                <c:pt idx="5">
                  <c:v>0.99999999999999956</c:v>
                </c:pt>
              </c:numCache>
            </c:numRef>
          </c:yVal>
          <c:smooth val="1"/>
        </c:ser>
        <c:axId val="96810880"/>
        <c:axId val="96812416"/>
      </c:scatterChart>
      <c:valAx>
        <c:axId val="96810880"/>
        <c:scaling>
          <c:orientation val="minMax"/>
        </c:scaling>
        <c:axPos val="b"/>
        <c:majorGridlines/>
        <c:numFmt formatCode="General" sourceLinked="1"/>
        <c:tickLblPos val="nextTo"/>
        <c:crossAx val="96812416"/>
        <c:crosses val="autoZero"/>
        <c:crossBetween val="midCat"/>
      </c:valAx>
      <c:valAx>
        <c:axId val="96812416"/>
        <c:scaling>
          <c:orientation val="minMax"/>
        </c:scaling>
        <c:axPos val="l"/>
        <c:majorGridlines/>
        <c:numFmt formatCode="General" sourceLinked="1"/>
        <c:tickLblPos val="nextTo"/>
        <c:crossAx val="96810880"/>
        <c:crosses val="autoZero"/>
        <c:crossBetween val="midCat"/>
      </c:valAx>
    </c:plotArea>
    <c:legend>
      <c:legendPos val="r"/>
    </c:legend>
    <c:plotVisOnly val="1"/>
  </c:chart>
  <c:printSettings>
    <c:headerFooter/>
    <c:pageMargins b="0.75000000000000477" l="0.70000000000000062" r="0.70000000000000062" t="0.750000000000004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nl-NL"/>
  <c:chart>
    <c:plotArea>
      <c:layout/>
      <c:barChart>
        <c:barDir val="col"/>
        <c:grouping val="clustered"/>
        <c:ser>
          <c:idx val="0"/>
          <c:order val="0"/>
          <c:cat>
            <c:numRef>
              <c:f>KANSBEREKENING!$G$288:$G$298</c:f>
              <c:numCache>
                <c:formatCode>General</c:formatCode>
                <c:ptCount val="11"/>
                <c:pt idx="0">
                  <c:v>2</c:v>
                </c:pt>
                <c:pt idx="1">
                  <c:v>3</c:v>
                </c:pt>
                <c:pt idx="2">
                  <c:v>4</c:v>
                </c:pt>
                <c:pt idx="3">
                  <c:v>5</c:v>
                </c:pt>
                <c:pt idx="4">
                  <c:v>6</c:v>
                </c:pt>
                <c:pt idx="5">
                  <c:v>7</c:v>
                </c:pt>
                <c:pt idx="6">
                  <c:v>8</c:v>
                </c:pt>
                <c:pt idx="7">
                  <c:v>9</c:v>
                </c:pt>
                <c:pt idx="8">
                  <c:v>10</c:v>
                </c:pt>
                <c:pt idx="9">
                  <c:v>11</c:v>
                </c:pt>
                <c:pt idx="10">
                  <c:v>12</c:v>
                </c:pt>
              </c:numCache>
            </c:numRef>
          </c:cat>
          <c:val>
            <c:numRef>
              <c:f>KANSBEREKENING!$J$288:$J$298</c:f>
              <c:numCache>
                <c:formatCode>General</c:formatCode>
                <c:ptCount val="11"/>
                <c:pt idx="0">
                  <c:v>2.7777777777777776E-2</c:v>
                </c:pt>
                <c:pt idx="1">
                  <c:v>5.5555555555555552E-2</c:v>
                </c:pt>
                <c:pt idx="2">
                  <c:v>8.3333333333333329E-2</c:v>
                </c:pt>
                <c:pt idx="3">
                  <c:v>0.1111111111111111</c:v>
                </c:pt>
                <c:pt idx="4">
                  <c:v>0.1388888888888889</c:v>
                </c:pt>
                <c:pt idx="5">
                  <c:v>0.16666666666666666</c:v>
                </c:pt>
                <c:pt idx="6">
                  <c:v>0.1388888888888889</c:v>
                </c:pt>
                <c:pt idx="7">
                  <c:v>0.1111111111111111</c:v>
                </c:pt>
                <c:pt idx="8">
                  <c:v>8.3333333333333329E-2</c:v>
                </c:pt>
                <c:pt idx="9">
                  <c:v>5.5555555555555552E-2</c:v>
                </c:pt>
                <c:pt idx="10">
                  <c:v>2.7777777777777776E-2</c:v>
                </c:pt>
              </c:numCache>
            </c:numRef>
          </c:val>
        </c:ser>
        <c:axId val="96844416"/>
        <c:axId val="96846208"/>
      </c:barChart>
      <c:catAx>
        <c:axId val="96844416"/>
        <c:scaling>
          <c:orientation val="minMax"/>
        </c:scaling>
        <c:axPos val="b"/>
        <c:numFmt formatCode="General" sourceLinked="1"/>
        <c:tickLblPos val="nextTo"/>
        <c:crossAx val="96846208"/>
        <c:crosses val="autoZero"/>
        <c:auto val="1"/>
        <c:lblAlgn val="ctr"/>
        <c:lblOffset val="100"/>
      </c:catAx>
      <c:valAx>
        <c:axId val="96846208"/>
        <c:scaling>
          <c:orientation val="minMax"/>
        </c:scaling>
        <c:axPos val="l"/>
        <c:majorGridlines/>
        <c:numFmt formatCode="General" sourceLinked="1"/>
        <c:tickLblPos val="nextTo"/>
        <c:crossAx val="96844416"/>
        <c:crosses val="autoZero"/>
        <c:crossBetween val="between"/>
      </c:valAx>
    </c:plotArea>
    <c:legend>
      <c:legendPos val="r"/>
      <c:legendEntry>
        <c:idx val="0"/>
        <c:delete val="1"/>
      </c:legendEntry>
    </c:legend>
    <c:plotVisOnly val="1"/>
  </c:chart>
  <c:printSettings>
    <c:headerFooter/>
    <c:pageMargins b="0.75000000000000477" l="0.70000000000000062" r="0.70000000000000062" t="0.750000000000004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nl-NL"/>
  <c:chart>
    <c:plotArea>
      <c:layout/>
      <c:scatterChart>
        <c:scatterStyle val="smoothMarker"/>
        <c:ser>
          <c:idx val="2"/>
          <c:order val="0"/>
          <c:spPr>
            <a:ln w="22225">
              <a:solidFill>
                <a:schemeClr val="accent1"/>
              </a:solidFill>
              <a:prstDash val="sysDash"/>
            </a:ln>
          </c:spPr>
          <c:marker>
            <c:symbol val="square"/>
            <c:size val="8"/>
            <c:spPr>
              <a:solidFill>
                <a:schemeClr val="accent1"/>
              </a:solidFill>
              <a:ln>
                <a:noFill/>
              </a:ln>
            </c:spPr>
          </c:marker>
          <c:yVal>
            <c:numRef>
              <c:f>KANSBEREKENING!$I$305:$Z$305</c:f>
              <c:numCache>
                <c:formatCode>General</c:formatCode>
                <c:ptCount val="18"/>
                <c:pt idx="0">
                  <c:v>0.16666666666666666</c:v>
                </c:pt>
                <c:pt idx="1">
                  <c:v>0.16666666666666666</c:v>
                </c:pt>
                <c:pt idx="2">
                  <c:v>0.16666666666666666</c:v>
                </c:pt>
                <c:pt idx="3">
                  <c:v>0.16666666666666666</c:v>
                </c:pt>
                <c:pt idx="4">
                  <c:v>0.16666666666666666</c:v>
                </c:pt>
                <c:pt idx="5">
                  <c:v>0.16666666666666666</c:v>
                </c:pt>
              </c:numCache>
            </c:numRef>
          </c:yVal>
          <c:smooth val="1"/>
        </c:ser>
        <c:ser>
          <c:idx val="4"/>
          <c:order val="1"/>
          <c:yVal>
            <c:numRef>
              <c:f>KANSBEREKENING!$I$306:$Z$306</c:f>
              <c:numCache>
                <c:formatCode>General</c:formatCode>
                <c:ptCount val="18"/>
              </c:numCache>
            </c:numRef>
          </c:yVal>
          <c:smooth val="1"/>
        </c:ser>
        <c:ser>
          <c:idx val="0"/>
          <c:order val="2"/>
          <c:yVal>
            <c:numRef>
              <c:f>KANSBEREKENING!$I$307:$Z$307</c:f>
              <c:numCache>
                <c:formatCode>General</c:formatCode>
                <c:ptCount val="18"/>
              </c:numCache>
            </c:numRef>
          </c:yVal>
          <c:smooth val="1"/>
        </c:ser>
        <c:ser>
          <c:idx val="3"/>
          <c:order val="3"/>
          <c:yVal>
            <c:numRef>
              <c:f>KANSBEREKENING!$I$308:$Z$308</c:f>
              <c:numCache>
                <c:formatCode>General</c:formatCode>
                <c:ptCount val="18"/>
              </c:numCache>
            </c:numRef>
          </c:yVal>
          <c:smooth val="1"/>
        </c:ser>
        <c:ser>
          <c:idx val="5"/>
          <c:order val="4"/>
          <c:yVal>
            <c:numRef>
              <c:f>KANSBEREKENING!$I$309:$Z$309</c:f>
              <c:numCache>
                <c:formatCode>General</c:formatCode>
                <c:ptCount val="18"/>
              </c:numCache>
            </c:numRef>
          </c:yVal>
          <c:smooth val="1"/>
        </c:ser>
        <c:ser>
          <c:idx val="7"/>
          <c:order val="5"/>
          <c:spPr>
            <a:ln w="22225">
              <a:solidFill>
                <a:srgbClr val="C00000"/>
              </a:solidFill>
              <a:prstDash val="sysDash"/>
            </a:ln>
          </c:spPr>
          <c:marker>
            <c:symbol val="diamond"/>
            <c:size val="11"/>
            <c:spPr>
              <a:solidFill>
                <a:srgbClr val="C00000"/>
              </a:solidFill>
            </c:spPr>
          </c:marker>
          <c:yVal>
            <c:numRef>
              <c:f>KANSBEREKENING!$I$311:$Z$311</c:f>
              <c:numCache>
                <c:formatCode>General</c:formatCode>
                <c:ptCount val="18"/>
                <c:pt idx="1">
                  <c:v>2.7777777777777776E-2</c:v>
                </c:pt>
                <c:pt idx="2">
                  <c:v>5.5555555555555552E-2</c:v>
                </c:pt>
                <c:pt idx="3">
                  <c:v>8.3333333333333329E-2</c:v>
                </c:pt>
                <c:pt idx="4">
                  <c:v>0.1111111111111111</c:v>
                </c:pt>
                <c:pt idx="5">
                  <c:v>0.1388888888888889</c:v>
                </c:pt>
                <c:pt idx="6">
                  <c:v>0.16666666666666666</c:v>
                </c:pt>
                <c:pt idx="7">
                  <c:v>0.1388888888888889</c:v>
                </c:pt>
                <c:pt idx="8">
                  <c:v>0.1111111111111111</c:v>
                </c:pt>
                <c:pt idx="9">
                  <c:v>8.3333333333333329E-2</c:v>
                </c:pt>
                <c:pt idx="10">
                  <c:v>5.5555555555555552E-2</c:v>
                </c:pt>
                <c:pt idx="11">
                  <c:v>2.7777777777777776E-2</c:v>
                </c:pt>
              </c:numCache>
            </c:numRef>
          </c:yVal>
          <c:smooth val="1"/>
        </c:ser>
        <c:ser>
          <c:idx val="8"/>
          <c:order val="6"/>
          <c:yVal>
            <c:numRef>
              <c:f>KANSBEREKENING!$I$312:$Z$312</c:f>
              <c:numCache>
                <c:formatCode>General</c:formatCode>
                <c:ptCount val="18"/>
              </c:numCache>
            </c:numRef>
          </c:yVal>
          <c:smooth val="1"/>
        </c:ser>
        <c:ser>
          <c:idx val="10"/>
          <c:order val="7"/>
          <c:spPr>
            <a:ln w="22225">
              <a:solidFill>
                <a:srgbClr val="7030A0"/>
              </a:solidFill>
              <a:prstDash val="sysDash"/>
            </a:ln>
          </c:spPr>
          <c:marker>
            <c:symbol val="circle"/>
            <c:size val="8"/>
            <c:spPr>
              <a:solidFill>
                <a:srgbClr val="7030A0"/>
              </a:solidFill>
              <a:ln>
                <a:noFill/>
              </a:ln>
            </c:spPr>
          </c:marker>
          <c:yVal>
            <c:numRef>
              <c:f>KANSBEREKENING!$I$314:$Z$314</c:f>
              <c:numCache>
                <c:formatCode>General</c:formatCode>
                <c:ptCount val="18"/>
                <c:pt idx="2">
                  <c:v>4.6296296296296294E-3</c:v>
                </c:pt>
                <c:pt idx="3">
                  <c:v>1.3888888888888888E-2</c:v>
                </c:pt>
                <c:pt idx="4">
                  <c:v>2.7777777777777776E-2</c:v>
                </c:pt>
                <c:pt idx="5">
                  <c:v>4.6296296296296294E-2</c:v>
                </c:pt>
                <c:pt idx="6">
                  <c:v>6.9444444444444448E-2</c:v>
                </c:pt>
                <c:pt idx="7">
                  <c:v>9.7222222222222224E-2</c:v>
                </c:pt>
                <c:pt idx="8">
                  <c:v>0.11574074074074074</c:v>
                </c:pt>
                <c:pt idx="9">
                  <c:v>0.125</c:v>
                </c:pt>
                <c:pt idx="10">
                  <c:v>0.125</c:v>
                </c:pt>
                <c:pt idx="11">
                  <c:v>0.11574074074074074</c:v>
                </c:pt>
                <c:pt idx="12">
                  <c:v>9.7222222222222224E-2</c:v>
                </c:pt>
                <c:pt idx="13">
                  <c:v>6.9444444444444448E-2</c:v>
                </c:pt>
                <c:pt idx="14">
                  <c:v>4.6296296296296294E-2</c:v>
                </c:pt>
                <c:pt idx="15">
                  <c:v>2.7777777777777776E-2</c:v>
                </c:pt>
                <c:pt idx="16">
                  <c:v>1.3888888888888888E-2</c:v>
                </c:pt>
                <c:pt idx="17">
                  <c:v>4.6296296296296294E-3</c:v>
                </c:pt>
              </c:numCache>
            </c:numRef>
          </c:yVal>
          <c:smooth val="1"/>
        </c:ser>
        <c:axId val="111388928"/>
        <c:axId val="111399296"/>
      </c:scatterChart>
      <c:valAx>
        <c:axId val="111388928"/>
        <c:scaling>
          <c:orientation val="minMax"/>
        </c:scaling>
        <c:axPos val="b"/>
        <c:majorGridlines/>
        <c:numFmt formatCode="General" sourceLinked="1"/>
        <c:tickLblPos val="nextTo"/>
        <c:txPr>
          <a:bodyPr/>
          <a:lstStyle/>
          <a:p>
            <a:pPr>
              <a:defRPr b="1"/>
            </a:pPr>
            <a:endParaRPr lang="nl-NL"/>
          </a:p>
        </c:txPr>
        <c:crossAx val="111399296"/>
        <c:crosses val="autoZero"/>
        <c:crossBetween val="midCat"/>
        <c:majorUnit val="1"/>
      </c:valAx>
      <c:valAx>
        <c:axId val="111399296"/>
        <c:scaling>
          <c:orientation val="minMax"/>
        </c:scaling>
        <c:axPos val="l"/>
        <c:majorGridlines/>
        <c:numFmt formatCode="General" sourceLinked="1"/>
        <c:tickLblPos val="nextTo"/>
        <c:txPr>
          <a:bodyPr/>
          <a:lstStyle/>
          <a:p>
            <a:pPr>
              <a:defRPr b="1"/>
            </a:pPr>
            <a:endParaRPr lang="nl-NL"/>
          </a:p>
        </c:txPr>
        <c:crossAx val="111388928"/>
        <c:crosses val="autoZero"/>
        <c:crossBetween val="midCat"/>
      </c:valAx>
    </c:plotArea>
    <c:plotVisOnly val="1"/>
  </c:chart>
  <c:printSettings>
    <c:headerFooter/>
    <c:pageMargins b="0.75000000000000477" l="0.70000000000000062" r="0.70000000000000062" t="0.750000000000004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nl-NL"/>
  <c:chart>
    <c:plotArea>
      <c:layout/>
      <c:scatterChart>
        <c:scatterStyle val="smoothMarker"/>
        <c:ser>
          <c:idx val="0"/>
          <c:order val="0"/>
          <c:spPr>
            <a:ln w="22225">
              <a:prstDash val="sysDash"/>
            </a:ln>
          </c:spPr>
          <c:marker>
            <c:symbol val="square"/>
            <c:size val="8"/>
            <c:spPr>
              <a:ln>
                <a:noFill/>
              </a:ln>
            </c:spPr>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KANSBEREKENING!$H$333:$BF$333</c:f>
              <c:numCache>
                <c:formatCode>General</c:formatCode>
                <c:ptCount val="51"/>
                <c:pt idx="1">
                  <c:v>0.16666666666666666</c:v>
                </c:pt>
                <c:pt idx="2">
                  <c:v>0.33333333333333331</c:v>
                </c:pt>
                <c:pt idx="3">
                  <c:v>0.5</c:v>
                </c:pt>
                <c:pt idx="4">
                  <c:v>0.66666666666666663</c:v>
                </c:pt>
                <c:pt idx="5">
                  <c:v>0.83333333333333326</c:v>
                </c:pt>
                <c:pt idx="6">
                  <c:v>0.99999999999999989</c:v>
                </c:pt>
              </c:numCache>
            </c:numRef>
          </c:yVal>
          <c:smooth val="1"/>
        </c:ser>
        <c:ser>
          <c:idx val="1"/>
          <c:order val="1"/>
          <c:spPr>
            <a:ln w="22225">
              <a:prstDash val="sysDash"/>
            </a:ln>
          </c:spPr>
          <c:marker>
            <c:symbol val="diamond"/>
            <c:size val="10"/>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KANSBEREKENING!$H$334:$BF$334</c:f>
              <c:numCache>
                <c:formatCode>General</c:formatCode>
                <c:ptCount val="51"/>
                <c:pt idx="2">
                  <c:v>2.7777777777777776E-2</c:v>
                </c:pt>
                <c:pt idx="3">
                  <c:v>8.3333333333333329E-2</c:v>
                </c:pt>
                <c:pt idx="4">
                  <c:v>0.16666666666666666</c:v>
                </c:pt>
                <c:pt idx="5">
                  <c:v>0.27777777777777779</c:v>
                </c:pt>
                <c:pt idx="6">
                  <c:v>0.41666666666666669</c:v>
                </c:pt>
                <c:pt idx="7">
                  <c:v>0.58333333333333337</c:v>
                </c:pt>
                <c:pt idx="8">
                  <c:v>0.72222222222222232</c:v>
                </c:pt>
                <c:pt idx="9">
                  <c:v>0.83333333333333348</c:v>
                </c:pt>
                <c:pt idx="10">
                  <c:v>0.91666666666666685</c:v>
                </c:pt>
                <c:pt idx="11">
                  <c:v>0.97222222222222243</c:v>
                </c:pt>
                <c:pt idx="12">
                  <c:v>1.0000000000000002</c:v>
                </c:pt>
              </c:numCache>
            </c:numRef>
          </c:yVal>
          <c:smooth val="1"/>
        </c:ser>
        <c:ser>
          <c:idx val="2"/>
          <c:order val="2"/>
          <c:spPr>
            <a:ln w="22225">
              <a:solidFill>
                <a:srgbClr val="7030A0"/>
              </a:solidFill>
              <a:prstDash val="sysDash"/>
            </a:ln>
          </c:spPr>
          <c:marker>
            <c:symbol val="circle"/>
            <c:size val="8"/>
            <c:spPr>
              <a:solidFill>
                <a:srgbClr val="7030A0"/>
              </a:solidFill>
              <a:ln>
                <a:noFill/>
              </a:ln>
            </c:spPr>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KANSBEREKENING!$H$335:$BF$335</c:f>
              <c:numCache>
                <c:formatCode>General</c:formatCode>
                <c:ptCount val="51"/>
                <c:pt idx="3">
                  <c:v>4.6296296296296294E-3</c:v>
                </c:pt>
                <c:pt idx="4">
                  <c:v>1.8518518518518517E-2</c:v>
                </c:pt>
                <c:pt idx="5">
                  <c:v>4.6296296296296294E-2</c:v>
                </c:pt>
                <c:pt idx="6">
                  <c:v>9.2592592592592587E-2</c:v>
                </c:pt>
                <c:pt idx="7">
                  <c:v>0.16203703703703703</c:v>
                </c:pt>
                <c:pt idx="8">
                  <c:v>0.25925925925925924</c:v>
                </c:pt>
                <c:pt idx="9">
                  <c:v>0.375</c:v>
                </c:pt>
                <c:pt idx="10">
                  <c:v>0.5</c:v>
                </c:pt>
                <c:pt idx="11">
                  <c:v>0.625</c:v>
                </c:pt>
                <c:pt idx="12">
                  <c:v>0.7407407407407407</c:v>
                </c:pt>
                <c:pt idx="13">
                  <c:v>0.83796296296296291</c:v>
                </c:pt>
                <c:pt idx="14">
                  <c:v>0.90740740740740733</c:v>
                </c:pt>
                <c:pt idx="15">
                  <c:v>0.95370370370370361</c:v>
                </c:pt>
                <c:pt idx="16">
                  <c:v>0.9814814814814814</c:v>
                </c:pt>
                <c:pt idx="17">
                  <c:v>0.99537037037037024</c:v>
                </c:pt>
                <c:pt idx="18">
                  <c:v>0.99999999999999989</c:v>
                </c:pt>
              </c:numCache>
            </c:numRef>
          </c:yVal>
          <c:smooth val="1"/>
        </c:ser>
        <c:ser>
          <c:idx val="3"/>
          <c:order val="3"/>
          <c:spPr>
            <a:ln w="22225">
              <a:solidFill>
                <a:srgbClr val="C00000"/>
              </a:solidFill>
              <a:prstDash val="sysDash"/>
            </a:ln>
          </c:spPr>
          <c:marker>
            <c:symbol val="none"/>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KANSBEREKENING!$H$336:$BF$336</c:f>
              <c:numCache>
                <c:formatCode>General</c:formatCode>
                <c:ptCount val="51"/>
                <c:pt idx="6">
                  <c:v>1</c:v>
                </c:pt>
                <c:pt idx="7">
                  <c:v>1</c:v>
                </c:pt>
                <c:pt idx="8">
                  <c:v>1</c:v>
                </c:pt>
                <c:pt idx="9">
                  <c:v>1</c:v>
                </c:pt>
                <c:pt idx="10">
                  <c:v>1</c:v>
                </c:pt>
                <c:pt idx="11">
                  <c:v>1</c:v>
                </c:pt>
                <c:pt idx="28">
                  <c:v>0</c:v>
                </c:pt>
                <c:pt idx="29">
                  <c:v>1.05</c:v>
                </c:pt>
                <c:pt idx="40">
                  <c:v>0</c:v>
                </c:pt>
                <c:pt idx="41">
                  <c:v>1.05</c:v>
                </c:pt>
                <c:pt idx="43">
                  <c:v>0</c:v>
                </c:pt>
                <c:pt idx="44">
                  <c:v>1.05</c:v>
                </c:pt>
              </c:numCache>
            </c:numRef>
          </c:yVal>
          <c:smooth val="1"/>
        </c:ser>
        <c:ser>
          <c:idx val="4"/>
          <c:order val="4"/>
          <c:spPr>
            <a:ln w="22225">
              <a:solidFill>
                <a:srgbClr val="7030A0"/>
              </a:solidFill>
              <a:prstDash val="sysDash"/>
            </a:ln>
          </c:spPr>
          <c:marker>
            <c:symbol val="none"/>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KANSBEREKENING!$H$337:$BF$337</c:f>
              <c:numCache>
                <c:formatCode>General</c:formatCode>
                <c:ptCount val="51"/>
                <c:pt idx="12">
                  <c:v>1</c:v>
                </c:pt>
                <c:pt idx="13">
                  <c:v>1</c:v>
                </c:pt>
                <c:pt idx="14">
                  <c:v>1</c:v>
                </c:pt>
                <c:pt idx="15">
                  <c:v>1</c:v>
                </c:pt>
                <c:pt idx="16">
                  <c:v>1</c:v>
                </c:pt>
                <c:pt idx="31">
                  <c:v>0</c:v>
                </c:pt>
                <c:pt idx="32">
                  <c:v>1.05</c:v>
                </c:pt>
                <c:pt idx="46">
                  <c:v>0</c:v>
                </c:pt>
                <c:pt idx="47">
                  <c:v>1.05</c:v>
                </c:pt>
                <c:pt idx="49">
                  <c:v>0</c:v>
                </c:pt>
                <c:pt idx="50">
                  <c:v>1.05</c:v>
                </c:pt>
              </c:numCache>
            </c:numRef>
          </c:yVal>
          <c:smooth val="1"/>
        </c:ser>
        <c:ser>
          <c:idx val="5"/>
          <c:order val="5"/>
          <c:spPr>
            <a:ln w="22225">
              <a:solidFill>
                <a:schemeClr val="accent1"/>
              </a:solidFill>
              <a:prstDash val="sysDash"/>
            </a:ln>
          </c:spPr>
          <c:marker>
            <c:symbol val="none"/>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KANSBEREKENING!$H$338:$BF$338</c:f>
              <c:numCache>
                <c:formatCode>General</c:formatCode>
                <c:ptCount val="51"/>
                <c:pt idx="25">
                  <c:v>0</c:v>
                </c:pt>
                <c:pt idx="26">
                  <c:v>1.05</c:v>
                </c:pt>
                <c:pt idx="34">
                  <c:v>0</c:v>
                </c:pt>
                <c:pt idx="35">
                  <c:v>1.05</c:v>
                </c:pt>
                <c:pt idx="37">
                  <c:v>0</c:v>
                </c:pt>
                <c:pt idx="38">
                  <c:v>1.05</c:v>
                </c:pt>
              </c:numCache>
            </c:numRef>
          </c:yVal>
          <c:smooth val="1"/>
        </c:ser>
        <c:axId val="111512576"/>
        <c:axId val="111526656"/>
      </c:scatterChart>
      <c:valAx>
        <c:axId val="111512576"/>
        <c:scaling>
          <c:orientation val="minMax"/>
          <c:max val="19"/>
        </c:scaling>
        <c:axPos val="b"/>
        <c:majorGridlines/>
        <c:numFmt formatCode="General" sourceLinked="1"/>
        <c:tickLblPos val="nextTo"/>
        <c:txPr>
          <a:bodyPr/>
          <a:lstStyle/>
          <a:p>
            <a:pPr>
              <a:defRPr b="1"/>
            </a:pPr>
            <a:endParaRPr lang="nl-NL"/>
          </a:p>
        </c:txPr>
        <c:crossAx val="111526656"/>
        <c:crosses val="autoZero"/>
        <c:crossBetween val="midCat"/>
        <c:majorUnit val="1"/>
      </c:valAx>
      <c:valAx>
        <c:axId val="111526656"/>
        <c:scaling>
          <c:orientation val="minMax"/>
          <c:max val="1.1000000000000001"/>
          <c:min val="0"/>
        </c:scaling>
        <c:axPos val="l"/>
        <c:majorGridlines/>
        <c:numFmt formatCode="General" sourceLinked="1"/>
        <c:tickLblPos val="nextTo"/>
        <c:txPr>
          <a:bodyPr/>
          <a:lstStyle/>
          <a:p>
            <a:pPr>
              <a:defRPr b="1"/>
            </a:pPr>
            <a:endParaRPr lang="nl-NL"/>
          </a:p>
        </c:txPr>
        <c:crossAx val="111512576"/>
        <c:crosses val="autoZero"/>
        <c:crossBetween val="midCat"/>
        <c:majorUnit val="0.1"/>
      </c:valAx>
    </c:plotArea>
    <c:plotVisOnly val="1"/>
  </c:chart>
  <c:printSettings>
    <c:headerFooter/>
    <c:pageMargins b="0.75000000000000477" l="0.70000000000000062" r="0.70000000000000062" t="0.750000000000004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nl-NL"/>
  <c:chart>
    <c:plotArea>
      <c:layout/>
      <c:scatterChart>
        <c:scatterStyle val="smoothMarker"/>
        <c:ser>
          <c:idx val="0"/>
          <c:order val="0"/>
          <c:spPr>
            <a:ln w="22225">
              <a:prstDash val="sysDash"/>
            </a:ln>
          </c:spPr>
          <c:marker>
            <c:symbol val="square"/>
            <c:size val="8"/>
            <c:spPr>
              <a:ln>
                <a:noFill/>
              </a:ln>
            </c:spPr>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KANSBEREKENING!$H$333:$BF$333</c:f>
              <c:numCache>
                <c:formatCode>General</c:formatCode>
                <c:ptCount val="51"/>
                <c:pt idx="1">
                  <c:v>0.16666666666666666</c:v>
                </c:pt>
                <c:pt idx="2">
                  <c:v>0.33333333333333331</c:v>
                </c:pt>
                <c:pt idx="3">
                  <c:v>0.5</c:v>
                </c:pt>
                <c:pt idx="4">
                  <c:v>0.66666666666666663</c:v>
                </c:pt>
                <c:pt idx="5">
                  <c:v>0.83333333333333326</c:v>
                </c:pt>
                <c:pt idx="6">
                  <c:v>0.99999999999999989</c:v>
                </c:pt>
              </c:numCache>
            </c:numRef>
          </c:yVal>
          <c:smooth val="1"/>
        </c:ser>
        <c:ser>
          <c:idx val="1"/>
          <c:order val="1"/>
          <c:spPr>
            <a:ln w="22225">
              <a:prstDash val="sysDash"/>
            </a:ln>
          </c:spPr>
          <c:marker>
            <c:symbol val="diamond"/>
            <c:size val="10"/>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KANSBEREKENING!$H$334:$BF$334</c:f>
              <c:numCache>
                <c:formatCode>General</c:formatCode>
                <c:ptCount val="51"/>
                <c:pt idx="2">
                  <c:v>2.7777777777777776E-2</c:v>
                </c:pt>
                <c:pt idx="3">
                  <c:v>8.3333333333333329E-2</c:v>
                </c:pt>
                <c:pt idx="4">
                  <c:v>0.16666666666666666</c:v>
                </c:pt>
                <c:pt idx="5">
                  <c:v>0.27777777777777779</c:v>
                </c:pt>
                <c:pt idx="6">
                  <c:v>0.41666666666666669</c:v>
                </c:pt>
                <c:pt idx="7">
                  <c:v>0.58333333333333337</c:v>
                </c:pt>
                <c:pt idx="8">
                  <c:v>0.72222222222222232</c:v>
                </c:pt>
                <c:pt idx="9">
                  <c:v>0.83333333333333348</c:v>
                </c:pt>
                <c:pt idx="10">
                  <c:v>0.91666666666666685</c:v>
                </c:pt>
                <c:pt idx="11">
                  <c:v>0.97222222222222243</c:v>
                </c:pt>
                <c:pt idx="12">
                  <c:v>1.0000000000000002</c:v>
                </c:pt>
              </c:numCache>
            </c:numRef>
          </c:yVal>
          <c:smooth val="1"/>
        </c:ser>
        <c:ser>
          <c:idx val="2"/>
          <c:order val="2"/>
          <c:spPr>
            <a:ln w="22225">
              <a:solidFill>
                <a:srgbClr val="7030A0"/>
              </a:solidFill>
              <a:prstDash val="sysDash"/>
            </a:ln>
          </c:spPr>
          <c:marker>
            <c:symbol val="circle"/>
            <c:size val="8"/>
            <c:spPr>
              <a:solidFill>
                <a:srgbClr val="7030A0"/>
              </a:solidFill>
              <a:ln>
                <a:noFill/>
              </a:ln>
            </c:spPr>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KANSBEREKENING!$H$335:$BF$335</c:f>
              <c:numCache>
                <c:formatCode>General</c:formatCode>
                <c:ptCount val="51"/>
                <c:pt idx="3">
                  <c:v>4.6296296296296294E-3</c:v>
                </c:pt>
                <c:pt idx="4">
                  <c:v>1.8518518518518517E-2</c:v>
                </c:pt>
                <c:pt idx="5">
                  <c:v>4.6296296296296294E-2</c:v>
                </c:pt>
                <c:pt idx="6">
                  <c:v>9.2592592592592587E-2</c:v>
                </c:pt>
                <c:pt idx="7">
                  <c:v>0.16203703703703703</c:v>
                </c:pt>
                <c:pt idx="8">
                  <c:v>0.25925925925925924</c:v>
                </c:pt>
                <c:pt idx="9">
                  <c:v>0.375</c:v>
                </c:pt>
                <c:pt idx="10">
                  <c:v>0.5</c:v>
                </c:pt>
                <c:pt idx="11">
                  <c:v>0.625</c:v>
                </c:pt>
                <c:pt idx="12">
                  <c:v>0.7407407407407407</c:v>
                </c:pt>
                <c:pt idx="13">
                  <c:v>0.83796296296296291</c:v>
                </c:pt>
                <c:pt idx="14">
                  <c:v>0.90740740740740733</c:v>
                </c:pt>
                <c:pt idx="15">
                  <c:v>0.95370370370370361</c:v>
                </c:pt>
                <c:pt idx="16">
                  <c:v>0.9814814814814814</c:v>
                </c:pt>
                <c:pt idx="17">
                  <c:v>0.99537037037037024</c:v>
                </c:pt>
                <c:pt idx="18">
                  <c:v>0.99999999999999989</c:v>
                </c:pt>
              </c:numCache>
            </c:numRef>
          </c:yVal>
          <c:smooth val="1"/>
        </c:ser>
        <c:ser>
          <c:idx val="3"/>
          <c:order val="3"/>
          <c:spPr>
            <a:ln w="22225">
              <a:solidFill>
                <a:srgbClr val="C00000"/>
              </a:solidFill>
              <a:prstDash val="sysDash"/>
            </a:ln>
          </c:spPr>
          <c:marker>
            <c:symbol val="none"/>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KANSBEREKENING!$H$336:$BF$336</c:f>
              <c:numCache>
                <c:formatCode>General</c:formatCode>
                <c:ptCount val="51"/>
                <c:pt idx="6">
                  <c:v>1</c:v>
                </c:pt>
                <c:pt idx="7">
                  <c:v>1</c:v>
                </c:pt>
                <c:pt idx="8">
                  <c:v>1</c:v>
                </c:pt>
                <c:pt idx="9">
                  <c:v>1</c:v>
                </c:pt>
                <c:pt idx="10">
                  <c:v>1</c:v>
                </c:pt>
                <c:pt idx="11">
                  <c:v>1</c:v>
                </c:pt>
                <c:pt idx="28">
                  <c:v>0</c:v>
                </c:pt>
                <c:pt idx="29">
                  <c:v>1.05</c:v>
                </c:pt>
                <c:pt idx="40">
                  <c:v>0</c:v>
                </c:pt>
                <c:pt idx="41">
                  <c:v>1.05</c:v>
                </c:pt>
                <c:pt idx="43">
                  <c:v>0</c:v>
                </c:pt>
                <c:pt idx="44">
                  <c:v>1.05</c:v>
                </c:pt>
              </c:numCache>
            </c:numRef>
          </c:yVal>
          <c:smooth val="1"/>
        </c:ser>
        <c:ser>
          <c:idx val="4"/>
          <c:order val="4"/>
          <c:spPr>
            <a:ln w="22225">
              <a:solidFill>
                <a:srgbClr val="7030A0"/>
              </a:solidFill>
              <a:prstDash val="sysDash"/>
            </a:ln>
          </c:spPr>
          <c:marker>
            <c:symbol val="none"/>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KANSBEREKENING!$H$337:$BF$337</c:f>
              <c:numCache>
                <c:formatCode>General</c:formatCode>
                <c:ptCount val="51"/>
                <c:pt idx="12">
                  <c:v>1</c:v>
                </c:pt>
                <c:pt idx="13">
                  <c:v>1</c:v>
                </c:pt>
                <c:pt idx="14">
                  <c:v>1</c:v>
                </c:pt>
                <c:pt idx="15">
                  <c:v>1</c:v>
                </c:pt>
                <c:pt idx="16">
                  <c:v>1</c:v>
                </c:pt>
                <c:pt idx="31">
                  <c:v>0</c:v>
                </c:pt>
                <c:pt idx="32">
                  <c:v>1.05</c:v>
                </c:pt>
                <c:pt idx="46">
                  <c:v>0</c:v>
                </c:pt>
                <c:pt idx="47">
                  <c:v>1.05</c:v>
                </c:pt>
                <c:pt idx="49">
                  <c:v>0</c:v>
                </c:pt>
                <c:pt idx="50">
                  <c:v>1.05</c:v>
                </c:pt>
              </c:numCache>
            </c:numRef>
          </c:yVal>
          <c:smooth val="1"/>
        </c:ser>
        <c:ser>
          <c:idx val="5"/>
          <c:order val="5"/>
          <c:spPr>
            <a:ln w="22225">
              <a:solidFill>
                <a:schemeClr val="accent1"/>
              </a:solidFill>
              <a:prstDash val="sysDash"/>
            </a:ln>
          </c:spPr>
          <c:marker>
            <c:symbol val="none"/>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KANSBEREKENING!$H$338:$BF$338</c:f>
              <c:numCache>
                <c:formatCode>General</c:formatCode>
                <c:ptCount val="51"/>
                <c:pt idx="25">
                  <c:v>0</c:v>
                </c:pt>
                <c:pt idx="26">
                  <c:v>1.05</c:v>
                </c:pt>
                <c:pt idx="34">
                  <c:v>0</c:v>
                </c:pt>
                <c:pt idx="35">
                  <c:v>1.05</c:v>
                </c:pt>
                <c:pt idx="37">
                  <c:v>0</c:v>
                </c:pt>
                <c:pt idx="38">
                  <c:v>1.05</c:v>
                </c:pt>
              </c:numCache>
            </c:numRef>
          </c:yVal>
          <c:smooth val="1"/>
        </c:ser>
        <c:ser>
          <c:idx val="6"/>
          <c:order val="6"/>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KANSBEREKENING!$H$339:$BF$339</c:f>
              <c:numCache>
                <c:formatCode>General</c:formatCode>
                <c:ptCount val="51"/>
              </c:numCache>
            </c:numRef>
          </c:yVal>
          <c:smooth val="1"/>
        </c:ser>
        <c:ser>
          <c:idx val="7"/>
          <c:order val="7"/>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KANSBEREKENING!$H$340:$BF$340</c:f>
              <c:numCache>
                <c:formatCode>General</c:formatCode>
                <c:ptCount val="51"/>
              </c:numCache>
            </c:numRef>
          </c:yVal>
          <c:smooth val="1"/>
        </c:ser>
        <c:ser>
          <c:idx val="8"/>
          <c:order val="8"/>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KANSBEREKENING!$H$341:$BF$341</c:f>
              <c:numCache>
                <c:formatCode>General</c:formatCode>
                <c:ptCount val="51"/>
              </c:numCache>
            </c:numRef>
          </c:yVal>
          <c:smooth val="1"/>
        </c:ser>
        <c:ser>
          <c:idx val="9"/>
          <c:order val="9"/>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KANSBEREKENING!$H$342:$BF$342</c:f>
              <c:numCache>
                <c:formatCode>General</c:formatCode>
                <c:ptCount val="51"/>
              </c:numCache>
            </c:numRef>
          </c:yVal>
          <c:smooth val="1"/>
        </c:ser>
        <c:ser>
          <c:idx val="10"/>
          <c:order val="10"/>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KANSBEREKENING!$H$343:$BF$343</c:f>
              <c:numCache>
                <c:formatCode>General</c:formatCode>
                <c:ptCount val="51"/>
              </c:numCache>
            </c:numRef>
          </c:yVal>
          <c:smooth val="1"/>
        </c:ser>
        <c:ser>
          <c:idx val="11"/>
          <c:order val="11"/>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KANSBEREKENING!$H$344:$BF$344</c:f>
              <c:numCache>
                <c:formatCode>General</c:formatCode>
                <c:ptCount val="51"/>
              </c:numCache>
            </c:numRef>
          </c:yVal>
          <c:smooth val="1"/>
        </c:ser>
        <c:ser>
          <c:idx val="12"/>
          <c:order val="12"/>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KANSBEREKENING!$H$345:$BF$345</c:f>
              <c:numCache>
                <c:formatCode>General</c:formatCode>
                <c:ptCount val="51"/>
              </c:numCache>
            </c:numRef>
          </c:yVal>
          <c:smooth val="1"/>
        </c:ser>
        <c:ser>
          <c:idx val="13"/>
          <c:order val="13"/>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KANSBEREKENING!$H$346:$BF$346</c:f>
              <c:numCache>
                <c:formatCode>General</c:formatCode>
                <c:ptCount val="51"/>
              </c:numCache>
            </c:numRef>
          </c:yVal>
          <c:smooth val="1"/>
        </c:ser>
        <c:ser>
          <c:idx val="14"/>
          <c:order val="14"/>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KANSBEREKENING!$H$347:$BF$347</c:f>
              <c:numCache>
                <c:formatCode>General</c:formatCode>
                <c:ptCount val="51"/>
              </c:numCache>
            </c:numRef>
          </c:yVal>
          <c:smooth val="1"/>
        </c:ser>
        <c:ser>
          <c:idx val="15"/>
          <c:order val="15"/>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KANSBEREKENING!$H$348:$BF$348</c:f>
              <c:numCache>
                <c:formatCode>General</c:formatCode>
                <c:ptCount val="51"/>
              </c:numCache>
            </c:numRef>
          </c:yVal>
          <c:smooth val="1"/>
        </c:ser>
        <c:ser>
          <c:idx val="16"/>
          <c:order val="16"/>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KANSBEREKENING!$H$349:$BF$349</c:f>
              <c:numCache>
                <c:formatCode>General</c:formatCode>
                <c:ptCount val="51"/>
              </c:numCache>
            </c:numRef>
          </c:yVal>
          <c:smooth val="1"/>
        </c:ser>
        <c:ser>
          <c:idx val="17"/>
          <c:order val="17"/>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KANSBEREKENING!$H$350:$BF$350</c:f>
              <c:numCache>
                <c:formatCode>General</c:formatCode>
                <c:ptCount val="51"/>
              </c:numCache>
            </c:numRef>
          </c:yVal>
          <c:smooth val="1"/>
        </c:ser>
        <c:ser>
          <c:idx val="18"/>
          <c:order val="18"/>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KANSBEREKENING!$H$351:$BF$351</c:f>
              <c:numCache>
                <c:formatCode>General</c:formatCode>
                <c:ptCount val="51"/>
              </c:numCache>
            </c:numRef>
          </c:yVal>
          <c:smooth val="1"/>
        </c:ser>
        <c:ser>
          <c:idx val="19"/>
          <c:order val="19"/>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KANSBEREKENING!$H$352:$BF$352</c:f>
              <c:numCache>
                <c:formatCode>General</c:formatCode>
                <c:ptCount val="51"/>
              </c:numCache>
            </c:numRef>
          </c:yVal>
          <c:smooth val="1"/>
        </c:ser>
        <c:ser>
          <c:idx val="20"/>
          <c:order val="20"/>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KANSBEREKENING!$H$353:$BF$353</c:f>
              <c:numCache>
                <c:formatCode>General</c:formatCode>
                <c:ptCount val="51"/>
              </c:numCache>
            </c:numRef>
          </c:yVal>
          <c:smooth val="1"/>
        </c:ser>
        <c:ser>
          <c:idx val="21"/>
          <c:order val="21"/>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KANSBEREKENING!$H$354:$BF$354</c:f>
              <c:numCache>
                <c:formatCode>General</c:formatCode>
                <c:ptCount val="51"/>
              </c:numCache>
            </c:numRef>
          </c:yVal>
          <c:smooth val="1"/>
        </c:ser>
        <c:ser>
          <c:idx val="22"/>
          <c:order val="22"/>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KANSBEREKENING!$H$355:$BF$355</c:f>
              <c:numCache>
                <c:formatCode>General</c:formatCode>
                <c:ptCount val="51"/>
              </c:numCache>
            </c:numRef>
          </c:yVal>
          <c:smooth val="1"/>
        </c:ser>
        <c:ser>
          <c:idx val="23"/>
          <c:order val="23"/>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KANSBEREKENING!$H$356:$BF$356</c:f>
              <c:numCache>
                <c:formatCode>General</c:formatCode>
                <c:ptCount val="51"/>
              </c:numCache>
            </c:numRef>
          </c:yVal>
          <c:smooth val="1"/>
        </c:ser>
        <c:ser>
          <c:idx val="24"/>
          <c:order val="24"/>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KANSBEREKENING!$H$357:$BF$357</c:f>
              <c:numCache>
                <c:formatCode>General</c:formatCode>
                <c:ptCount val="51"/>
              </c:numCache>
            </c:numRef>
          </c:yVal>
          <c:smooth val="1"/>
        </c:ser>
        <c:ser>
          <c:idx val="28"/>
          <c:order val="25"/>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KANSBEREKENING!$H$361:$BF$361</c:f>
              <c:numCache>
                <c:formatCode>General</c:formatCode>
                <c:ptCount val="51"/>
              </c:numCache>
            </c:numRef>
          </c:yVal>
          <c:smooth val="1"/>
        </c:ser>
        <c:ser>
          <c:idx val="32"/>
          <c:order val="26"/>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KANSBEREKENING!$H$365:$BF$365</c:f>
              <c:numCache>
                <c:formatCode>General</c:formatCode>
                <c:ptCount val="51"/>
                <c:pt idx="26">
                  <c:v>3.415650255319866</c:v>
                </c:pt>
                <c:pt idx="29">
                  <c:v>4</c:v>
                </c:pt>
              </c:numCache>
            </c:numRef>
          </c:yVal>
          <c:smooth val="1"/>
        </c:ser>
        <c:ser>
          <c:idx val="33"/>
          <c:order val="27"/>
          <c:spPr>
            <a:ln w="19050">
              <a:solidFill>
                <a:srgbClr val="EB21D3"/>
              </a:solidFill>
              <a:prstDash val="dash"/>
            </a:ln>
          </c:spP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KANSBEREKENING!$H$366:$BF$366</c:f>
              <c:numCache>
                <c:formatCode>General</c:formatCode>
                <c:ptCount val="51"/>
                <c:pt idx="0">
                  <c:v>2.0211989668454389E-2</c:v>
                </c:pt>
                <c:pt idx="1">
                  <c:v>7.1617453762334859E-2</c:v>
                </c:pt>
                <c:pt idx="2">
                  <c:v>0.18988773742047449</c:v>
                </c:pt>
                <c:pt idx="3">
                  <c:v>0.38484897189064482</c:v>
                </c:pt>
                <c:pt idx="4">
                  <c:v>0.61515102810935518</c:v>
                </c:pt>
                <c:pt idx="5">
                  <c:v>0.81011226257952551</c:v>
                </c:pt>
                <c:pt idx="6">
                  <c:v>0.92838254623766514</c:v>
                </c:pt>
                <c:pt idx="7">
                  <c:v>0.97978801033154561</c:v>
                </c:pt>
                <c:pt idx="8">
                  <c:v>0.99579227063099895</c:v>
                </c:pt>
                <c:pt idx="9">
                  <c:v>0.99936009760348499</c:v>
                </c:pt>
                <c:pt idx="10">
                  <c:v>0.99992938674376752</c:v>
                </c:pt>
                <c:pt idx="11">
                  <c:v>0.99999437273619662</c:v>
                </c:pt>
                <c:pt idx="12">
                  <c:v>0.9999996772635642</c:v>
                </c:pt>
                <c:pt idx="26">
                  <c:v>3.8188130791298667</c:v>
                </c:pt>
                <c:pt idx="29">
                  <c:v>5</c:v>
                </c:pt>
              </c:numCache>
            </c:numRef>
          </c:yVal>
          <c:smooth val="1"/>
        </c:ser>
        <c:ser>
          <c:idx val="34"/>
          <c:order val="28"/>
          <c:spPr>
            <a:ln w="19050">
              <a:solidFill>
                <a:srgbClr val="EB21D3"/>
              </a:solidFill>
              <a:prstDash val="dash"/>
            </a:ln>
          </c:spP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KANSBEREKENING!$H$367:$BF$367</c:f>
              <c:numCache>
                <c:formatCode>General</c:formatCode>
                <c:ptCount val="51"/>
                <c:pt idx="0">
                  <c:v>1.8761050504367827E-3</c:v>
                </c:pt>
                <c:pt idx="1">
                  <c:v>6.4914864650250648E-3</c:v>
                </c:pt>
                <c:pt idx="2">
                  <c:v>1.9216965118390772E-2</c:v>
                </c:pt>
                <c:pt idx="3">
                  <c:v>4.8844979673078326E-2</c:v>
                </c:pt>
                <c:pt idx="4">
                  <c:v>0.10709651285956423</c:v>
                </c:pt>
                <c:pt idx="5">
                  <c:v>0.20381297385139052</c:v>
                </c:pt>
                <c:pt idx="6">
                  <c:v>0.33942264971215907</c:v>
                </c:pt>
                <c:pt idx="7">
                  <c:v>0.5</c:v>
                </c:pt>
                <c:pt idx="8">
                  <c:v>0.66057735028784093</c:v>
                </c:pt>
                <c:pt idx="9">
                  <c:v>0.79618702614860948</c:v>
                </c:pt>
                <c:pt idx="10">
                  <c:v>0.89290348714043577</c:v>
                </c:pt>
                <c:pt idx="11">
                  <c:v>0.95115502032692167</c:v>
                </c:pt>
                <c:pt idx="12">
                  <c:v>0.98078303488160923</c:v>
                </c:pt>
                <c:pt idx="13">
                  <c:v>0.99350851353497494</c:v>
                </c:pt>
                <c:pt idx="14">
                  <c:v>0.99812389494956322</c:v>
                </c:pt>
                <c:pt idx="15">
                  <c:v>0.99953736298143991</c:v>
                </c:pt>
                <c:pt idx="16">
                  <c:v>0.99990286525054994</c:v>
                </c:pt>
                <c:pt idx="17">
                  <c:v>0.99998266446156503</c:v>
                </c:pt>
                <c:pt idx="18">
                  <c:v>0.99999737364295593</c:v>
                </c:pt>
              </c:numCache>
            </c:numRef>
          </c:yVal>
          <c:smooth val="1"/>
        </c:ser>
        <c:ser>
          <c:idx val="35"/>
          <c:order val="29"/>
          <c:spPr>
            <a:ln w="19050">
              <a:solidFill>
                <a:srgbClr val="EB21D3"/>
              </a:solidFill>
              <a:prstDash val="dash"/>
            </a:ln>
          </c:spPr>
          <c:marker>
            <c:symbol val="none"/>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KANSBEREKENING!$H$368:$BF$368</c:f>
              <c:numCache>
                <c:formatCode>General</c:formatCode>
                <c:ptCount val="51"/>
                <c:pt idx="0">
                  <c:v>1.9287337783913117E-4</c:v>
                </c:pt>
                <c:pt idx="1">
                  <c:v>6.6002188378078142E-4</c:v>
                </c:pt>
                <c:pt idx="2">
                  <c:v>2.0295981827778142E-3</c:v>
                </c:pt>
                <c:pt idx="3">
                  <c:v>5.6149433264582882E-3</c:v>
                </c:pt>
                <c:pt idx="4">
                  <c:v>1.399590774283288E-2</c:v>
                </c:pt>
                <c:pt idx="5">
                  <c:v>3.148952560722762E-2</c:v>
                </c:pt>
                <c:pt idx="6">
                  <c:v>6.4095087172553855E-2</c:v>
                </c:pt>
                <c:pt idx="7">
                  <c:v>0.11836178531892871</c:v>
                </c:pt>
                <c:pt idx="8">
                  <c:v>0.19901235975346887</c:v>
                </c:pt>
                <c:pt idx="9">
                  <c:v>0.30604494004462834</c:v>
                </c:pt>
                <c:pt idx="10">
                  <c:v>0.43288618749631069</c:v>
                </c:pt>
                <c:pt idx="11">
                  <c:v>0.56711381250368931</c:v>
                </c:pt>
                <c:pt idx="12">
                  <c:v>0.69395505995537166</c:v>
                </c:pt>
                <c:pt idx="13">
                  <c:v>0.80098764024653113</c:v>
                </c:pt>
                <c:pt idx="14">
                  <c:v>0.88163821468107129</c:v>
                </c:pt>
                <c:pt idx="15">
                  <c:v>0.93590491282744614</c:v>
                </c:pt>
                <c:pt idx="16">
                  <c:v>0.96851047439277238</c:v>
                </c:pt>
                <c:pt idx="17">
                  <c:v>0.98600409225716712</c:v>
                </c:pt>
                <c:pt idx="18">
                  <c:v>0.99438505667354171</c:v>
                </c:pt>
                <c:pt idx="19">
                  <c:v>0.99797040181722219</c:v>
                </c:pt>
                <c:pt idx="20">
                  <c:v>0.99933997811621922</c:v>
                </c:pt>
                <c:pt idx="21">
                  <c:v>0.99980712662216087</c:v>
                </c:pt>
                <c:pt idx="22">
                  <c:v>0.99994940269737487</c:v>
                </c:pt>
                <c:pt idx="23">
                  <c:v>0.99998809381156994</c:v>
                </c:pt>
                <c:pt idx="24">
                  <c:v>0.99999748859775783</c:v>
                </c:pt>
              </c:numCache>
            </c:numRef>
          </c:yVal>
          <c:smooth val="1"/>
        </c:ser>
        <c:ser>
          <c:idx val="36"/>
          <c:order val="30"/>
          <c:spPr>
            <a:ln w="19050">
              <a:solidFill>
                <a:srgbClr val="EB21D3"/>
              </a:solidFill>
              <a:prstDash val="dash"/>
            </a:ln>
          </c:spPr>
          <c:marker>
            <c:symbol val="none"/>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KANSBEREKENING!$H$369:$BF$369</c:f>
              <c:numCache>
                <c:formatCode>General</c:formatCode>
                <c:ptCount val="51"/>
                <c:pt idx="0">
                  <c:v>2.0766651429027227E-5</c:v>
                </c:pt>
                <c:pt idx="1">
                  <c:v>7.0613256232476829E-5</c:v>
                </c:pt>
                <c:pt idx="2">
                  <c:v>2.213384931710749E-4</c:v>
                </c:pt>
                <c:pt idx="3">
                  <c:v>6.3990239651501302E-4</c:v>
                </c:pt>
                <c:pt idx="4">
                  <c:v>1.7073955890589687E-3</c:v>
                </c:pt>
                <c:pt idx="5">
                  <c:v>4.2077293690010453E-3</c:v>
                </c:pt>
                <c:pt idx="6">
                  <c:v>9.5862423776114092E-3</c:v>
                </c:pt>
                <c:pt idx="7">
                  <c:v>2.0211989668454389E-2</c:v>
                </c:pt>
                <c:pt idx="8">
                  <c:v>3.9491289631891524E-2</c:v>
                </c:pt>
                <c:pt idx="9">
                  <c:v>7.1617453762334859E-2</c:v>
                </c:pt>
                <c:pt idx="10">
                  <c:v>0.12078329348448635</c:v>
                </c:pt>
                <c:pt idx="11">
                  <c:v>0.18988773742047449</c:v>
                </c:pt>
                <c:pt idx="12">
                  <c:v>0.27909232471132872</c:v>
                </c:pt>
                <c:pt idx="13">
                  <c:v>0.38484897189064482</c:v>
                </c:pt>
                <c:pt idx="14">
                  <c:v>0.5</c:v>
                </c:pt>
                <c:pt idx="15">
                  <c:v>0.61515102810935518</c:v>
                </c:pt>
                <c:pt idx="16">
                  <c:v>0.72090767528867128</c:v>
                </c:pt>
                <c:pt idx="17">
                  <c:v>0.81011226257952551</c:v>
                </c:pt>
                <c:pt idx="18">
                  <c:v>0.87921670651551365</c:v>
                </c:pt>
                <c:pt idx="19">
                  <c:v>0.92838254623766514</c:v>
                </c:pt>
                <c:pt idx="20">
                  <c:v>0.96050871036810848</c:v>
                </c:pt>
                <c:pt idx="21">
                  <c:v>0.97978801033154561</c:v>
                </c:pt>
                <c:pt idx="22">
                  <c:v>0.99041375762238859</c:v>
                </c:pt>
                <c:pt idx="23">
                  <c:v>0.99579227063099895</c:v>
                </c:pt>
                <c:pt idx="24">
                  <c:v>0.99829260441094103</c:v>
                </c:pt>
              </c:numCache>
            </c:numRef>
          </c:yVal>
          <c:smooth val="1"/>
        </c:ser>
        <c:axId val="111635840"/>
        <c:axId val="111649920"/>
      </c:scatterChart>
      <c:valAx>
        <c:axId val="111635840"/>
        <c:scaling>
          <c:orientation val="minMax"/>
          <c:max val="19"/>
        </c:scaling>
        <c:axPos val="b"/>
        <c:numFmt formatCode="General" sourceLinked="1"/>
        <c:tickLblPos val="nextTo"/>
        <c:txPr>
          <a:bodyPr/>
          <a:lstStyle/>
          <a:p>
            <a:pPr>
              <a:defRPr b="1"/>
            </a:pPr>
            <a:endParaRPr lang="nl-NL"/>
          </a:p>
        </c:txPr>
        <c:crossAx val="111649920"/>
        <c:crosses val="autoZero"/>
        <c:crossBetween val="midCat"/>
        <c:majorUnit val="1"/>
      </c:valAx>
      <c:valAx>
        <c:axId val="111649920"/>
        <c:scaling>
          <c:orientation val="minMax"/>
          <c:max val="1.1000000000000001"/>
          <c:min val="0"/>
        </c:scaling>
        <c:axPos val="l"/>
        <c:majorGridlines/>
        <c:numFmt formatCode="General" sourceLinked="1"/>
        <c:tickLblPos val="nextTo"/>
        <c:txPr>
          <a:bodyPr/>
          <a:lstStyle/>
          <a:p>
            <a:pPr>
              <a:defRPr b="1"/>
            </a:pPr>
            <a:endParaRPr lang="nl-NL"/>
          </a:p>
        </c:txPr>
        <c:crossAx val="111635840"/>
        <c:crosses val="autoZero"/>
        <c:crossBetween val="midCat"/>
        <c:majorUnit val="0.1"/>
      </c:valAx>
    </c:plotArea>
    <c:plotVisOnly val="1"/>
  </c:chart>
  <c:printSettings>
    <c:headerFooter/>
    <c:pageMargins b="0.750000000000005" l="0.70000000000000062" r="0.70000000000000062" t="0.75000000000000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nl-NL"/>
  <c:chart>
    <c:plotArea>
      <c:layout/>
      <c:scatterChart>
        <c:scatterStyle val="smoothMarker"/>
        <c:ser>
          <c:idx val="0"/>
          <c:order val="0"/>
          <c:marker>
            <c:symbol val="square"/>
            <c:size val="8"/>
            <c:spPr>
              <a:ln>
                <a:noFill/>
              </a:ln>
            </c:spPr>
          </c:marker>
          <c:xVal>
            <c:numRef>
              <c:f>KANSBEREKENING!$H$390:$BF$390</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KANSBEREKENING!$H$391:$BF$391</c:f>
              <c:numCache>
                <c:formatCode>General</c:formatCode>
                <c:ptCount val="51"/>
                <c:pt idx="1">
                  <c:v>0.16666666666666666</c:v>
                </c:pt>
                <c:pt idx="2">
                  <c:v>0.16666666666666666</c:v>
                </c:pt>
                <c:pt idx="3">
                  <c:v>0.16666666666666666</c:v>
                </c:pt>
                <c:pt idx="4">
                  <c:v>0.16666666666666666</c:v>
                </c:pt>
                <c:pt idx="5">
                  <c:v>0.16666666666666666</c:v>
                </c:pt>
                <c:pt idx="6">
                  <c:v>0.16666666666666666</c:v>
                </c:pt>
              </c:numCache>
            </c:numRef>
          </c:yVal>
          <c:smooth val="1"/>
        </c:ser>
        <c:ser>
          <c:idx val="1"/>
          <c:order val="1"/>
          <c:marker>
            <c:symbol val="diamond"/>
            <c:size val="10"/>
            <c:spPr>
              <a:ln>
                <a:noFill/>
              </a:ln>
            </c:spPr>
          </c:marker>
          <c:xVal>
            <c:numRef>
              <c:f>KANSBEREKENING!$H$390:$BF$390</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KANSBEREKENING!$H$392:$BF$392</c:f>
              <c:numCache>
                <c:formatCode>General</c:formatCode>
                <c:ptCount val="51"/>
                <c:pt idx="2">
                  <c:v>2.7777777777777776E-2</c:v>
                </c:pt>
                <c:pt idx="3">
                  <c:v>5.5555555555555552E-2</c:v>
                </c:pt>
                <c:pt idx="4">
                  <c:v>8.3333333333333329E-2</c:v>
                </c:pt>
                <c:pt idx="5">
                  <c:v>0.1111111111111111</c:v>
                </c:pt>
                <c:pt idx="6">
                  <c:v>0.1388888888888889</c:v>
                </c:pt>
                <c:pt idx="7">
                  <c:v>0.16666666666666666</c:v>
                </c:pt>
                <c:pt idx="8">
                  <c:v>0.1388888888888889</c:v>
                </c:pt>
                <c:pt idx="9">
                  <c:v>0.1111111111111111</c:v>
                </c:pt>
                <c:pt idx="10">
                  <c:v>8.3333333333333329E-2</c:v>
                </c:pt>
                <c:pt idx="11">
                  <c:v>5.5555555555555552E-2</c:v>
                </c:pt>
                <c:pt idx="12">
                  <c:v>2.7777777777777776E-2</c:v>
                </c:pt>
              </c:numCache>
            </c:numRef>
          </c:yVal>
          <c:smooth val="1"/>
        </c:ser>
        <c:ser>
          <c:idx val="2"/>
          <c:order val="2"/>
          <c:spPr>
            <a:ln w="19050">
              <a:solidFill>
                <a:srgbClr val="7030A0"/>
              </a:solidFill>
              <a:prstDash val="sysDash"/>
            </a:ln>
          </c:spPr>
          <c:marker>
            <c:symbol val="circle"/>
            <c:size val="8"/>
            <c:spPr>
              <a:solidFill>
                <a:srgbClr val="7030A0"/>
              </a:solidFill>
              <a:ln>
                <a:solidFill>
                  <a:srgbClr val="7030A0"/>
                </a:solidFill>
              </a:ln>
            </c:spPr>
          </c:marker>
          <c:xVal>
            <c:numRef>
              <c:f>KANSBEREKENING!$H$390:$BF$390</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KANSBEREKENING!$H$393:$BF$393</c:f>
              <c:numCache>
                <c:formatCode>General</c:formatCode>
                <c:ptCount val="51"/>
                <c:pt idx="3">
                  <c:v>4.6296296296296294E-3</c:v>
                </c:pt>
                <c:pt idx="4">
                  <c:v>1.3888888888888888E-2</c:v>
                </c:pt>
                <c:pt idx="5">
                  <c:v>2.7777777777777776E-2</c:v>
                </c:pt>
                <c:pt idx="6">
                  <c:v>4.6296296296296294E-2</c:v>
                </c:pt>
                <c:pt idx="7">
                  <c:v>6.9444444444444448E-2</c:v>
                </c:pt>
                <c:pt idx="8">
                  <c:v>9.7222222222222224E-2</c:v>
                </c:pt>
                <c:pt idx="9">
                  <c:v>0.11574074074074074</c:v>
                </c:pt>
                <c:pt idx="10">
                  <c:v>0.125</c:v>
                </c:pt>
                <c:pt idx="11">
                  <c:v>0.125</c:v>
                </c:pt>
                <c:pt idx="12">
                  <c:v>0.11574074074074074</c:v>
                </c:pt>
                <c:pt idx="13">
                  <c:v>9.7222222222222224E-2</c:v>
                </c:pt>
                <c:pt idx="14">
                  <c:v>6.9444444444444448E-2</c:v>
                </c:pt>
                <c:pt idx="15">
                  <c:v>4.6296296296296294E-2</c:v>
                </c:pt>
                <c:pt idx="16">
                  <c:v>2.7777777777777776E-2</c:v>
                </c:pt>
                <c:pt idx="17">
                  <c:v>1.3888888888888888E-2</c:v>
                </c:pt>
                <c:pt idx="18">
                  <c:v>4.6296296296296294E-3</c:v>
                </c:pt>
              </c:numCache>
            </c:numRef>
          </c:yVal>
          <c:smooth val="1"/>
        </c:ser>
        <c:ser>
          <c:idx val="3"/>
          <c:order val="3"/>
          <c:spPr>
            <a:ln w="15875">
              <a:solidFill>
                <a:srgbClr val="C00000"/>
              </a:solidFill>
              <a:prstDash val="sysDash"/>
            </a:ln>
          </c:spPr>
          <c:marker>
            <c:symbol val="none"/>
          </c:marker>
          <c:xVal>
            <c:numRef>
              <c:f>KANSBEREKENING!$H$390:$BF$390</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KANSBEREKENING!$H$394:$BF$394</c:f>
              <c:numCache>
                <c:formatCode>General</c:formatCode>
                <c:ptCount val="51"/>
                <c:pt idx="28">
                  <c:v>0</c:v>
                </c:pt>
                <c:pt idx="29">
                  <c:v>0.18</c:v>
                </c:pt>
                <c:pt idx="40">
                  <c:v>0</c:v>
                </c:pt>
                <c:pt idx="41">
                  <c:v>0.15</c:v>
                </c:pt>
                <c:pt idx="43">
                  <c:v>0</c:v>
                </c:pt>
                <c:pt idx="44">
                  <c:v>0.15</c:v>
                </c:pt>
              </c:numCache>
            </c:numRef>
          </c:yVal>
          <c:smooth val="1"/>
        </c:ser>
        <c:ser>
          <c:idx val="4"/>
          <c:order val="4"/>
          <c:spPr>
            <a:ln w="15875">
              <a:solidFill>
                <a:srgbClr val="7030A0"/>
              </a:solidFill>
              <a:prstDash val="sysDash"/>
            </a:ln>
          </c:spPr>
          <c:marker>
            <c:symbol val="none"/>
          </c:marker>
          <c:xVal>
            <c:numRef>
              <c:f>KANSBEREKENING!$H$390:$BF$390</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KANSBEREKENING!$H$395:$BF$395</c:f>
              <c:numCache>
                <c:formatCode>General</c:formatCode>
                <c:ptCount val="51"/>
                <c:pt idx="31">
                  <c:v>0</c:v>
                </c:pt>
                <c:pt idx="32">
                  <c:v>0.14000000000000001</c:v>
                </c:pt>
                <c:pt idx="46">
                  <c:v>0</c:v>
                </c:pt>
                <c:pt idx="47">
                  <c:v>0.14000000000000001</c:v>
                </c:pt>
                <c:pt idx="49">
                  <c:v>0</c:v>
                </c:pt>
                <c:pt idx="50">
                  <c:v>0.14000000000000001</c:v>
                </c:pt>
              </c:numCache>
            </c:numRef>
          </c:yVal>
          <c:smooth val="1"/>
        </c:ser>
        <c:ser>
          <c:idx val="5"/>
          <c:order val="5"/>
          <c:spPr>
            <a:ln w="15875">
              <a:solidFill>
                <a:schemeClr val="accent1"/>
              </a:solidFill>
              <a:prstDash val="sysDash"/>
            </a:ln>
          </c:spPr>
          <c:marker>
            <c:symbol val="none"/>
          </c:marker>
          <c:xVal>
            <c:numRef>
              <c:f>KANSBEREKENING!$H$390:$BF$390</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KANSBEREKENING!$H$396:$BF$396</c:f>
              <c:numCache>
                <c:formatCode>General</c:formatCode>
                <c:ptCount val="51"/>
                <c:pt idx="25">
                  <c:v>0</c:v>
                </c:pt>
                <c:pt idx="26">
                  <c:v>0.19</c:v>
                </c:pt>
                <c:pt idx="34">
                  <c:v>0</c:v>
                </c:pt>
                <c:pt idx="35">
                  <c:v>0.19</c:v>
                </c:pt>
                <c:pt idx="37">
                  <c:v>0</c:v>
                </c:pt>
                <c:pt idx="38">
                  <c:v>0.19</c:v>
                </c:pt>
              </c:numCache>
            </c:numRef>
          </c:yVal>
          <c:smooth val="1"/>
        </c:ser>
        <c:axId val="114905088"/>
        <c:axId val="114906624"/>
      </c:scatterChart>
      <c:valAx>
        <c:axId val="114905088"/>
        <c:scaling>
          <c:orientation val="minMax"/>
          <c:max val="19"/>
        </c:scaling>
        <c:axPos val="b"/>
        <c:numFmt formatCode="General" sourceLinked="1"/>
        <c:tickLblPos val="nextTo"/>
        <c:txPr>
          <a:bodyPr/>
          <a:lstStyle/>
          <a:p>
            <a:pPr>
              <a:defRPr b="1"/>
            </a:pPr>
            <a:endParaRPr lang="nl-NL"/>
          </a:p>
        </c:txPr>
        <c:crossAx val="114906624"/>
        <c:crosses val="autoZero"/>
        <c:crossBetween val="midCat"/>
        <c:majorUnit val="1"/>
      </c:valAx>
      <c:valAx>
        <c:axId val="114906624"/>
        <c:scaling>
          <c:orientation val="minMax"/>
        </c:scaling>
        <c:axPos val="l"/>
        <c:majorGridlines/>
        <c:numFmt formatCode="General" sourceLinked="1"/>
        <c:tickLblPos val="nextTo"/>
        <c:txPr>
          <a:bodyPr/>
          <a:lstStyle/>
          <a:p>
            <a:pPr>
              <a:defRPr b="1"/>
            </a:pPr>
            <a:endParaRPr lang="nl-NL"/>
          </a:p>
        </c:txPr>
        <c:crossAx val="114905088"/>
        <c:crosses val="autoZero"/>
        <c:crossBetween val="midCat"/>
      </c:valAx>
    </c:plotArea>
    <c:plotVisOnly val="1"/>
  </c:chart>
  <c:printSettings>
    <c:headerFooter/>
    <c:pageMargins b="0.75000000000000522" l="0.70000000000000062" r="0.70000000000000062" t="0.7500000000000052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nl-NL"/>
  <c:chart>
    <c:plotArea>
      <c:layout/>
      <c:scatterChart>
        <c:scatterStyle val="smoothMarker"/>
        <c:ser>
          <c:idx val="0"/>
          <c:order val="0"/>
          <c:spPr>
            <a:ln w="19050">
              <a:prstDash val="sysDash"/>
            </a:ln>
          </c:spPr>
          <c:marker>
            <c:symbol val="square"/>
            <c:size val="8"/>
            <c:spPr>
              <a:ln>
                <a:noFill/>
              </a:ln>
            </c:spPr>
          </c:marker>
          <c:xVal>
            <c:numRef>
              <c:f>KANSBEREKENING!$H$390:$BF$390</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KANSBEREKENING!$H$391:$BF$391</c:f>
              <c:numCache>
                <c:formatCode>General</c:formatCode>
                <c:ptCount val="51"/>
                <c:pt idx="1">
                  <c:v>0.16666666666666666</c:v>
                </c:pt>
                <c:pt idx="2">
                  <c:v>0.16666666666666666</c:v>
                </c:pt>
                <c:pt idx="3">
                  <c:v>0.16666666666666666</c:v>
                </c:pt>
                <c:pt idx="4">
                  <c:v>0.16666666666666666</c:v>
                </c:pt>
                <c:pt idx="5">
                  <c:v>0.16666666666666666</c:v>
                </c:pt>
                <c:pt idx="6">
                  <c:v>0.16666666666666666</c:v>
                </c:pt>
              </c:numCache>
            </c:numRef>
          </c:yVal>
          <c:smooth val="1"/>
        </c:ser>
        <c:ser>
          <c:idx val="1"/>
          <c:order val="1"/>
          <c:spPr>
            <a:ln w="19050">
              <a:prstDash val="sysDash"/>
            </a:ln>
          </c:spPr>
          <c:marker>
            <c:symbol val="diamond"/>
            <c:size val="10"/>
            <c:spPr>
              <a:ln>
                <a:noFill/>
              </a:ln>
            </c:spPr>
          </c:marker>
          <c:xVal>
            <c:numRef>
              <c:f>KANSBEREKENING!$H$390:$BF$390</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KANSBEREKENING!$H$392:$BF$392</c:f>
              <c:numCache>
                <c:formatCode>General</c:formatCode>
                <c:ptCount val="51"/>
                <c:pt idx="2">
                  <c:v>2.7777777777777776E-2</c:v>
                </c:pt>
                <c:pt idx="3">
                  <c:v>5.5555555555555552E-2</c:v>
                </c:pt>
                <c:pt idx="4">
                  <c:v>8.3333333333333329E-2</c:v>
                </c:pt>
                <c:pt idx="5">
                  <c:v>0.1111111111111111</c:v>
                </c:pt>
                <c:pt idx="6">
                  <c:v>0.1388888888888889</c:v>
                </c:pt>
                <c:pt idx="7">
                  <c:v>0.16666666666666666</c:v>
                </c:pt>
                <c:pt idx="8">
                  <c:v>0.1388888888888889</c:v>
                </c:pt>
                <c:pt idx="9">
                  <c:v>0.1111111111111111</c:v>
                </c:pt>
                <c:pt idx="10">
                  <c:v>8.3333333333333329E-2</c:v>
                </c:pt>
                <c:pt idx="11">
                  <c:v>5.5555555555555552E-2</c:v>
                </c:pt>
                <c:pt idx="12">
                  <c:v>2.7777777777777776E-2</c:v>
                </c:pt>
              </c:numCache>
            </c:numRef>
          </c:yVal>
          <c:smooth val="1"/>
        </c:ser>
        <c:ser>
          <c:idx val="2"/>
          <c:order val="2"/>
          <c:spPr>
            <a:ln w="19050">
              <a:solidFill>
                <a:srgbClr val="7030A0"/>
              </a:solidFill>
              <a:prstDash val="sysDash"/>
            </a:ln>
          </c:spPr>
          <c:marker>
            <c:symbol val="circle"/>
            <c:size val="8"/>
            <c:spPr>
              <a:solidFill>
                <a:srgbClr val="7030A0"/>
              </a:solidFill>
              <a:ln>
                <a:solidFill>
                  <a:srgbClr val="7030A0"/>
                </a:solidFill>
              </a:ln>
            </c:spPr>
          </c:marker>
          <c:xVal>
            <c:numRef>
              <c:f>KANSBEREKENING!$H$390:$BF$390</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KANSBEREKENING!$H$393:$BF$393</c:f>
              <c:numCache>
                <c:formatCode>General</c:formatCode>
                <c:ptCount val="51"/>
                <c:pt idx="3">
                  <c:v>4.6296296296296294E-3</c:v>
                </c:pt>
                <c:pt idx="4">
                  <c:v>1.3888888888888888E-2</c:v>
                </c:pt>
                <c:pt idx="5">
                  <c:v>2.7777777777777776E-2</c:v>
                </c:pt>
                <c:pt idx="6">
                  <c:v>4.6296296296296294E-2</c:v>
                </c:pt>
                <c:pt idx="7">
                  <c:v>6.9444444444444448E-2</c:v>
                </c:pt>
                <c:pt idx="8">
                  <c:v>9.7222222222222224E-2</c:v>
                </c:pt>
                <c:pt idx="9">
                  <c:v>0.11574074074074074</c:v>
                </c:pt>
                <c:pt idx="10">
                  <c:v>0.125</c:v>
                </c:pt>
                <c:pt idx="11">
                  <c:v>0.125</c:v>
                </c:pt>
                <c:pt idx="12">
                  <c:v>0.11574074074074074</c:v>
                </c:pt>
                <c:pt idx="13">
                  <c:v>9.7222222222222224E-2</c:v>
                </c:pt>
                <c:pt idx="14">
                  <c:v>6.9444444444444448E-2</c:v>
                </c:pt>
                <c:pt idx="15">
                  <c:v>4.6296296296296294E-2</c:v>
                </c:pt>
                <c:pt idx="16">
                  <c:v>2.7777777777777776E-2</c:v>
                </c:pt>
                <c:pt idx="17">
                  <c:v>1.3888888888888888E-2</c:v>
                </c:pt>
                <c:pt idx="18">
                  <c:v>4.6296296296296294E-3</c:v>
                </c:pt>
              </c:numCache>
            </c:numRef>
          </c:yVal>
          <c:smooth val="1"/>
        </c:ser>
        <c:ser>
          <c:idx val="3"/>
          <c:order val="3"/>
          <c:spPr>
            <a:ln w="15875">
              <a:solidFill>
                <a:srgbClr val="C00000"/>
              </a:solidFill>
              <a:prstDash val="sysDash"/>
            </a:ln>
          </c:spPr>
          <c:marker>
            <c:symbol val="none"/>
          </c:marker>
          <c:xVal>
            <c:numRef>
              <c:f>KANSBEREKENING!$H$390:$BF$390</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KANSBEREKENING!$H$394:$BF$394</c:f>
              <c:numCache>
                <c:formatCode>General</c:formatCode>
                <c:ptCount val="51"/>
                <c:pt idx="28">
                  <c:v>0</c:v>
                </c:pt>
                <c:pt idx="29">
                  <c:v>0.18</c:v>
                </c:pt>
                <c:pt idx="40">
                  <c:v>0</c:v>
                </c:pt>
                <c:pt idx="41">
                  <c:v>0.15</c:v>
                </c:pt>
                <c:pt idx="43">
                  <c:v>0</c:v>
                </c:pt>
                <c:pt idx="44">
                  <c:v>0.15</c:v>
                </c:pt>
              </c:numCache>
            </c:numRef>
          </c:yVal>
          <c:smooth val="1"/>
        </c:ser>
        <c:ser>
          <c:idx val="4"/>
          <c:order val="4"/>
          <c:spPr>
            <a:ln w="15875">
              <a:solidFill>
                <a:srgbClr val="7030A0"/>
              </a:solidFill>
              <a:prstDash val="sysDash"/>
            </a:ln>
          </c:spPr>
          <c:marker>
            <c:symbol val="none"/>
          </c:marker>
          <c:xVal>
            <c:numRef>
              <c:f>KANSBEREKENING!$H$390:$BF$390</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KANSBEREKENING!$H$395:$BF$395</c:f>
              <c:numCache>
                <c:formatCode>General</c:formatCode>
                <c:ptCount val="51"/>
                <c:pt idx="31">
                  <c:v>0</c:v>
                </c:pt>
                <c:pt idx="32">
                  <c:v>0.14000000000000001</c:v>
                </c:pt>
                <c:pt idx="46">
                  <c:v>0</c:v>
                </c:pt>
                <c:pt idx="47">
                  <c:v>0.14000000000000001</c:v>
                </c:pt>
                <c:pt idx="49">
                  <c:v>0</c:v>
                </c:pt>
                <c:pt idx="50">
                  <c:v>0.14000000000000001</c:v>
                </c:pt>
              </c:numCache>
            </c:numRef>
          </c:yVal>
          <c:smooth val="1"/>
        </c:ser>
        <c:ser>
          <c:idx val="5"/>
          <c:order val="5"/>
          <c:spPr>
            <a:ln w="15875">
              <a:solidFill>
                <a:schemeClr val="accent1"/>
              </a:solidFill>
              <a:prstDash val="sysDash"/>
            </a:ln>
          </c:spPr>
          <c:marker>
            <c:symbol val="none"/>
          </c:marker>
          <c:xVal>
            <c:numRef>
              <c:f>KANSBEREKENING!$H$390:$BF$390</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KANSBEREKENING!$H$396:$BF$396</c:f>
              <c:numCache>
                <c:formatCode>General</c:formatCode>
                <c:ptCount val="51"/>
                <c:pt idx="25">
                  <c:v>0</c:v>
                </c:pt>
                <c:pt idx="26">
                  <c:v>0.19</c:v>
                </c:pt>
                <c:pt idx="34">
                  <c:v>0</c:v>
                </c:pt>
                <c:pt idx="35">
                  <c:v>0.19</c:v>
                </c:pt>
                <c:pt idx="37">
                  <c:v>0</c:v>
                </c:pt>
                <c:pt idx="38">
                  <c:v>0.19</c:v>
                </c:pt>
              </c:numCache>
            </c:numRef>
          </c:yVal>
          <c:smooth val="1"/>
        </c:ser>
        <c:axId val="115037312"/>
        <c:axId val="115038848"/>
      </c:scatterChart>
      <c:valAx>
        <c:axId val="115037312"/>
        <c:scaling>
          <c:orientation val="minMax"/>
          <c:max val="19"/>
        </c:scaling>
        <c:axPos val="b"/>
        <c:numFmt formatCode="General" sourceLinked="1"/>
        <c:tickLblPos val="nextTo"/>
        <c:txPr>
          <a:bodyPr/>
          <a:lstStyle/>
          <a:p>
            <a:pPr>
              <a:defRPr b="1"/>
            </a:pPr>
            <a:endParaRPr lang="nl-NL"/>
          </a:p>
        </c:txPr>
        <c:crossAx val="115038848"/>
        <c:crosses val="autoZero"/>
        <c:crossBetween val="midCat"/>
        <c:majorUnit val="1"/>
      </c:valAx>
      <c:valAx>
        <c:axId val="115038848"/>
        <c:scaling>
          <c:orientation val="minMax"/>
        </c:scaling>
        <c:axPos val="l"/>
        <c:majorGridlines/>
        <c:numFmt formatCode="General" sourceLinked="1"/>
        <c:tickLblPos val="nextTo"/>
        <c:txPr>
          <a:bodyPr/>
          <a:lstStyle/>
          <a:p>
            <a:pPr>
              <a:defRPr b="1"/>
            </a:pPr>
            <a:endParaRPr lang="nl-NL"/>
          </a:p>
        </c:txPr>
        <c:crossAx val="115037312"/>
        <c:crosses val="autoZero"/>
        <c:crossBetween val="midCat"/>
      </c:valAx>
    </c:plotArea>
    <c:plotVisOnly val="1"/>
  </c:chart>
  <c:printSettings>
    <c:headerFooter/>
    <c:pageMargins b="0.75000000000000544" l="0.70000000000000062" r="0.70000000000000062" t="0.750000000000005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nl-NL"/>
  <c:chart>
    <c:plotArea>
      <c:layout/>
      <c:scatterChart>
        <c:scatterStyle val="smoothMarker"/>
        <c:ser>
          <c:idx val="0"/>
          <c:order val="0"/>
          <c:spPr>
            <a:ln w="22225">
              <a:prstDash val="sysDash"/>
            </a:ln>
          </c:spPr>
          <c:marker>
            <c:symbol val="square"/>
            <c:size val="8"/>
            <c:spPr>
              <a:ln>
                <a:noFill/>
              </a:ln>
            </c:spPr>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KANSBEREKENING!$H$333:$BF$333</c:f>
              <c:numCache>
                <c:formatCode>General</c:formatCode>
                <c:ptCount val="51"/>
                <c:pt idx="1">
                  <c:v>0.16666666666666666</c:v>
                </c:pt>
                <c:pt idx="2">
                  <c:v>0.33333333333333331</c:v>
                </c:pt>
                <c:pt idx="3">
                  <c:v>0.5</c:v>
                </c:pt>
                <c:pt idx="4">
                  <c:v>0.66666666666666663</c:v>
                </c:pt>
                <c:pt idx="5">
                  <c:v>0.83333333333333326</c:v>
                </c:pt>
                <c:pt idx="6">
                  <c:v>0.99999999999999989</c:v>
                </c:pt>
              </c:numCache>
            </c:numRef>
          </c:yVal>
          <c:smooth val="1"/>
        </c:ser>
        <c:ser>
          <c:idx val="1"/>
          <c:order val="1"/>
          <c:spPr>
            <a:ln w="22225">
              <a:prstDash val="sysDash"/>
            </a:ln>
          </c:spPr>
          <c:marker>
            <c:symbol val="diamond"/>
            <c:size val="10"/>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KANSBEREKENING!$H$334:$BF$334</c:f>
              <c:numCache>
                <c:formatCode>General</c:formatCode>
                <c:ptCount val="51"/>
                <c:pt idx="2">
                  <c:v>2.7777777777777776E-2</c:v>
                </c:pt>
                <c:pt idx="3">
                  <c:v>8.3333333333333329E-2</c:v>
                </c:pt>
                <c:pt idx="4">
                  <c:v>0.16666666666666666</c:v>
                </c:pt>
                <c:pt idx="5">
                  <c:v>0.27777777777777779</c:v>
                </c:pt>
                <c:pt idx="6">
                  <c:v>0.41666666666666669</c:v>
                </c:pt>
                <c:pt idx="7">
                  <c:v>0.58333333333333337</c:v>
                </c:pt>
                <c:pt idx="8">
                  <c:v>0.72222222222222232</c:v>
                </c:pt>
                <c:pt idx="9">
                  <c:v>0.83333333333333348</c:v>
                </c:pt>
                <c:pt idx="10">
                  <c:v>0.91666666666666685</c:v>
                </c:pt>
                <c:pt idx="11">
                  <c:v>0.97222222222222243</c:v>
                </c:pt>
                <c:pt idx="12">
                  <c:v>1.0000000000000002</c:v>
                </c:pt>
              </c:numCache>
            </c:numRef>
          </c:yVal>
          <c:smooth val="1"/>
        </c:ser>
        <c:ser>
          <c:idx val="2"/>
          <c:order val="2"/>
          <c:spPr>
            <a:ln w="22225">
              <a:solidFill>
                <a:srgbClr val="7030A0"/>
              </a:solidFill>
              <a:prstDash val="sysDash"/>
            </a:ln>
          </c:spPr>
          <c:marker>
            <c:symbol val="circle"/>
            <c:size val="8"/>
            <c:spPr>
              <a:solidFill>
                <a:srgbClr val="7030A0"/>
              </a:solidFill>
              <a:ln>
                <a:noFill/>
              </a:ln>
            </c:spPr>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KANSBEREKENING!$H$335:$BF$335</c:f>
              <c:numCache>
                <c:formatCode>General</c:formatCode>
                <c:ptCount val="51"/>
                <c:pt idx="3">
                  <c:v>4.6296296296296294E-3</c:v>
                </c:pt>
                <c:pt idx="4">
                  <c:v>1.8518518518518517E-2</c:v>
                </c:pt>
                <c:pt idx="5">
                  <c:v>4.6296296296296294E-2</c:v>
                </c:pt>
                <c:pt idx="6">
                  <c:v>9.2592592592592587E-2</c:v>
                </c:pt>
                <c:pt idx="7">
                  <c:v>0.16203703703703703</c:v>
                </c:pt>
                <c:pt idx="8">
                  <c:v>0.25925925925925924</c:v>
                </c:pt>
                <c:pt idx="9">
                  <c:v>0.375</c:v>
                </c:pt>
                <c:pt idx="10">
                  <c:v>0.5</c:v>
                </c:pt>
                <c:pt idx="11">
                  <c:v>0.625</c:v>
                </c:pt>
                <c:pt idx="12">
                  <c:v>0.7407407407407407</c:v>
                </c:pt>
                <c:pt idx="13">
                  <c:v>0.83796296296296291</c:v>
                </c:pt>
                <c:pt idx="14">
                  <c:v>0.90740740740740733</c:v>
                </c:pt>
                <c:pt idx="15">
                  <c:v>0.95370370370370361</c:v>
                </c:pt>
                <c:pt idx="16">
                  <c:v>0.9814814814814814</c:v>
                </c:pt>
                <c:pt idx="17">
                  <c:v>0.99537037037037024</c:v>
                </c:pt>
                <c:pt idx="18">
                  <c:v>0.99999999999999989</c:v>
                </c:pt>
              </c:numCache>
            </c:numRef>
          </c:yVal>
          <c:smooth val="1"/>
        </c:ser>
        <c:ser>
          <c:idx val="3"/>
          <c:order val="3"/>
          <c:spPr>
            <a:ln w="22225">
              <a:solidFill>
                <a:srgbClr val="C00000"/>
              </a:solidFill>
              <a:prstDash val="sysDash"/>
            </a:ln>
          </c:spPr>
          <c:marker>
            <c:symbol val="none"/>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KANSBEREKENING!$H$336:$BF$336</c:f>
              <c:numCache>
                <c:formatCode>General</c:formatCode>
                <c:ptCount val="51"/>
                <c:pt idx="6">
                  <c:v>1</c:v>
                </c:pt>
                <c:pt idx="7">
                  <c:v>1</c:v>
                </c:pt>
                <c:pt idx="8">
                  <c:v>1</c:v>
                </c:pt>
                <c:pt idx="9">
                  <c:v>1</c:v>
                </c:pt>
                <c:pt idx="10">
                  <c:v>1</c:v>
                </c:pt>
                <c:pt idx="11">
                  <c:v>1</c:v>
                </c:pt>
                <c:pt idx="28">
                  <c:v>0</c:v>
                </c:pt>
                <c:pt idx="29">
                  <c:v>1.05</c:v>
                </c:pt>
                <c:pt idx="40">
                  <c:v>0</c:v>
                </c:pt>
                <c:pt idx="41">
                  <c:v>1.05</c:v>
                </c:pt>
                <c:pt idx="43">
                  <c:v>0</c:v>
                </c:pt>
                <c:pt idx="44">
                  <c:v>1.05</c:v>
                </c:pt>
              </c:numCache>
            </c:numRef>
          </c:yVal>
          <c:smooth val="1"/>
        </c:ser>
        <c:ser>
          <c:idx val="4"/>
          <c:order val="4"/>
          <c:spPr>
            <a:ln w="22225">
              <a:solidFill>
                <a:srgbClr val="7030A0"/>
              </a:solidFill>
              <a:prstDash val="sysDash"/>
            </a:ln>
          </c:spPr>
          <c:marker>
            <c:symbol val="none"/>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KANSBEREKENING!$H$337:$BF$337</c:f>
              <c:numCache>
                <c:formatCode>General</c:formatCode>
                <c:ptCount val="51"/>
                <c:pt idx="12">
                  <c:v>1</c:v>
                </c:pt>
                <c:pt idx="13">
                  <c:v>1</c:v>
                </c:pt>
                <c:pt idx="14">
                  <c:v>1</c:v>
                </c:pt>
                <c:pt idx="15">
                  <c:v>1</c:v>
                </c:pt>
                <c:pt idx="16">
                  <c:v>1</c:v>
                </c:pt>
                <c:pt idx="31">
                  <c:v>0</c:v>
                </c:pt>
                <c:pt idx="32">
                  <c:v>1.05</c:v>
                </c:pt>
                <c:pt idx="46">
                  <c:v>0</c:v>
                </c:pt>
                <c:pt idx="47">
                  <c:v>1.05</c:v>
                </c:pt>
                <c:pt idx="49">
                  <c:v>0</c:v>
                </c:pt>
                <c:pt idx="50">
                  <c:v>1.05</c:v>
                </c:pt>
              </c:numCache>
            </c:numRef>
          </c:yVal>
          <c:smooth val="1"/>
        </c:ser>
        <c:ser>
          <c:idx val="5"/>
          <c:order val="5"/>
          <c:spPr>
            <a:ln w="22225">
              <a:solidFill>
                <a:schemeClr val="accent1"/>
              </a:solidFill>
              <a:prstDash val="sysDash"/>
            </a:ln>
          </c:spPr>
          <c:marker>
            <c:symbol val="none"/>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KANSBEREKENING!$H$338:$BF$338</c:f>
              <c:numCache>
                <c:formatCode>General</c:formatCode>
                <c:ptCount val="51"/>
                <c:pt idx="25">
                  <c:v>0</c:v>
                </c:pt>
                <c:pt idx="26">
                  <c:v>1.05</c:v>
                </c:pt>
                <c:pt idx="34">
                  <c:v>0</c:v>
                </c:pt>
                <c:pt idx="35">
                  <c:v>1.05</c:v>
                </c:pt>
                <c:pt idx="37">
                  <c:v>0</c:v>
                </c:pt>
                <c:pt idx="38">
                  <c:v>1.05</c:v>
                </c:pt>
              </c:numCache>
            </c:numRef>
          </c:yVal>
          <c:smooth val="1"/>
        </c:ser>
        <c:ser>
          <c:idx val="6"/>
          <c:order val="6"/>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KANSBEREKENING!$H$339:$BF$339</c:f>
              <c:numCache>
                <c:formatCode>General</c:formatCode>
                <c:ptCount val="51"/>
              </c:numCache>
            </c:numRef>
          </c:yVal>
          <c:smooth val="1"/>
        </c:ser>
        <c:ser>
          <c:idx val="7"/>
          <c:order val="7"/>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KANSBEREKENING!$H$340:$BF$340</c:f>
              <c:numCache>
                <c:formatCode>General</c:formatCode>
                <c:ptCount val="51"/>
              </c:numCache>
            </c:numRef>
          </c:yVal>
          <c:smooth val="1"/>
        </c:ser>
        <c:ser>
          <c:idx val="8"/>
          <c:order val="8"/>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KANSBEREKENING!$H$341:$BF$341</c:f>
              <c:numCache>
                <c:formatCode>General</c:formatCode>
                <c:ptCount val="51"/>
              </c:numCache>
            </c:numRef>
          </c:yVal>
          <c:smooth val="1"/>
        </c:ser>
        <c:ser>
          <c:idx val="9"/>
          <c:order val="9"/>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KANSBEREKENING!$H$342:$BF$342</c:f>
              <c:numCache>
                <c:formatCode>General</c:formatCode>
                <c:ptCount val="51"/>
              </c:numCache>
            </c:numRef>
          </c:yVal>
          <c:smooth val="1"/>
        </c:ser>
        <c:ser>
          <c:idx val="10"/>
          <c:order val="10"/>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KANSBEREKENING!$H$343:$BF$343</c:f>
              <c:numCache>
                <c:formatCode>General</c:formatCode>
                <c:ptCount val="51"/>
              </c:numCache>
            </c:numRef>
          </c:yVal>
          <c:smooth val="1"/>
        </c:ser>
        <c:ser>
          <c:idx val="11"/>
          <c:order val="11"/>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KANSBEREKENING!$H$344:$BF$344</c:f>
              <c:numCache>
                <c:formatCode>General</c:formatCode>
                <c:ptCount val="51"/>
              </c:numCache>
            </c:numRef>
          </c:yVal>
          <c:smooth val="1"/>
        </c:ser>
        <c:ser>
          <c:idx val="12"/>
          <c:order val="12"/>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KANSBEREKENING!$H$345:$BF$345</c:f>
              <c:numCache>
                <c:formatCode>General</c:formatCode>
                <c:ptCount val="51"/>
              </c:numCache>
            </c:numRef>
          </c:yVal>
          <c:smooth val="1"/>
        </c:ser>
        <c:ser>
          <c:idx val="13"/>
          <c:order val="13"/>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KANSBEREKENING!$H$346:$BF$346</c:f>
              <c:numCache>
                <c:formatCode>General</c:formatCode>
                <c:ptCount val="51"/>
              </c:numCache>
            </c:numRef>
          </c:yVal>
          <c:smooth val="1"/>
        </c:ser>
        <c:ser>
          <c:idx val="14"/>
          <c:order val="14"/>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KANSBEREKENING!$H$347:$BF$347</c:f>
              <c:numCache>
                <c:formatCode>General</c:formatCode>
                <c:ptCount val="51"/>
              </c:numCache>
            </c:numRef>
          </c:yVal>
          <c:smooth val="1"/>
        </c:ser>
        <c:ser>
          <c:idx val="15"/>
          <c:order val="15"/>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KANSBEREKENING!$H$348:$BF$348</c:f>
              <c:numCache>
                <c:formatCode>General</c:formatCode>
                <c:ptCount val="51"/>
              </c:numCache>
            </c:numRef>
          </c:yVal>
          <c:smooth val="1"/>
        </c:ser>
        <c:ser>
          <c:idx val="16"/>
          <c:order val="16"/>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KANSBEREKENING!$H$349:$BF$349</c:f>
              <c:numCache>
                <c:formatCode>General</c:formatCode>
                <c:ptCount val="51"/>
              </c:numCache>
            </c:numRef>
          </c:yVal>
          <c:smooth val="1"/>
        </c:ser>
        <c:ser>
          <c:idx val="17"/>
          <c:order val="17"/>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KANSBEREKENING!$H$350:$BF$350</c:f>
              <c:numCache>
                <c:formatCode>General</c:formatCode>
                <c:ptCount val="51"/>
              </c:numCache>
            </c:numRef>
          </c:yVal>
          <c:smooth val="1"/>
        </c:ser>
        <c:ser>
          <c:idx val="18"/>
          <c:order val="18"/>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KANSBEREKENING!$H$351:$BF$351</c:f>
              <c:numCache>
                <c:formatCode>General</c:formatCode>
                <c:ptCount val="51"/>
              </c:numCache>
            </c:numRef>
          </c:yVal>
          <c:smooth val="1"/>
        </c:ser>
        <c:ser>
          <c:idx val="19"/>
          <c:order val="19"/>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KANSBEREKENING!$H$352:$BF$352</c:f>
              <c:numCache>
                <c:formatCode>General</c:formatCode>
                <c:ptCount val="51"/>
              </c:numCache>
            </c:numRef>
          </c:yVal>
          <c:smooth val="1"/>
        </c:ser>
        <c:ser>
          <c:idx val="20"/>
          <c:order val="20"/>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KANSBEREKENING!$H$353:$BF$353</c:f>
              <c:numCache>
                <c:formatCode>General</c:formatCode>
                <c:ptCount val="51"/>
              </c:numCache>
            </c:numRef>
          </c:yVal>
          <c:smooth val="1"/>
        </c:ser>
        <c:ser>
          <c:idx val="21"/>
          <c:order val="21"/>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KANSBEREKENING!$H$354:$BF$354</c:f>
              <c:numCache>
                <c:formatCode>General</c:formatCode>
                <c:ptCount val="51"/>
              </c:numCache>
            </c:numRef>
          </c:yVal>
          <c:smooth val="1"/>
        </c:ser>
        <c:ser>
          <c:idx val="22"/>
          <c:order val="22"/>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KANSBEREKENING!$H$355:$BF$355</c:f>
              <c:numCache>
                <c:formatCode>General</c:formatCode>
                <c:ptCount val="51"/>
              </c:numCache>
            </c:numRef>
          </c:yVal>
          <c:smooth val="1"/>
        </c:ser>
        <c:ser>
          <c:idx val="23"/>
          <c:order val="23"/>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KANSBEREKENING!$H$356:$BF$356</c:f>
              <c:numCache>
                <c:formatCode>General</c:formatCode>
                <c:ptCount val="51"/>
              </c:numCache>
            </c:numRef>
          </c:yVal>
          <c:smooth val="1"/>
        </c:ser>
        <c:ser>
          <c:idx val="24"/>
          <c:order val="24"/>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KANSBEREKENING!$H$357:$BF$357</c:f>
              <c:numCache>
                <c:formatCode>General</c:formatCode>
                <c:ptCount val="51"/>
              </c:numCache>
            </c:numRef>
          </c:yVal>
          <c:smooth val="1"/>
        </c:ser>
        <c:ser>
          <c:idx val="28"/>
          <c:order val="25"/>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KANSBEREKENING!$H$361:$BF$361</c:f>
              <c:numCache>
                <c:formatCode>General</c:formatCode>
                <c:ptCount val="51"/>
              </c:numCache>
            </c:numRef>
          </c:yVal>
          <c:smooth val="1"/>
        </c:ser>
        <c:ser>
          <c:idx val="32"/>
          <c:order val="26"/>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KANSBEREKENING!$H$365:$BF$365</c:f>
              <c:numCache>
                <c:formatCode>General</c:formatCode>
                <c:ptCount val="51"/>
                <c:pt idx="26">
                  <c:v>3.415650255319866</c:v>
                </c:pt>
                <c:pt idx="29">
                  <c:v>4</c:v>
                </c:pt>
              </c:numCache>
            </c:numRef>
          </c:yVal>
          <c:smooth val="1"/>
        </c:ser>
        <c:ser>
          <c:idx val="33"/>
          <c:order val="27"/>
          <c:spPr>
            <a:ln w="19050">
              <a:solidFill>
                <a:srgbClr val="EB21D3"/>
              </a:solidFill>
              <a:prstDash val="dash"/>
            </a:ln>
          </c:spP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KANSBEREKENING!$H$366:$BF$366</c:f>
              <c:numCache>
                <c:formatCode>General</c:formatCode>
                <c:ptCount val="51"/>
                <c:pt idx="0">
                  <c:v>2.0211989668454389E-2</c:v>
                </c:pt>
                <c:pt idx="1">
                  <c:v>7.1617453762334859E-2</c:v>
                </c:pt>
                <c:pt idx="2">
                  <c:v>0.18988773742047449</c:v>
                </c:pt>
                <c:pt idx="3">
                  <c:v>0.38484897189064482</c:v>
                </c:pt>
                <c:pt idx="4">
                  <c:v>0.61515102810935518</c:v>
                </c:pt>
                <c:pt idx="5">
                  <c:v>0.81011226257952551</c:v>
                </c:pt>
                <c:pt idx="6">
                  <c:v>0.92838254623766514</c:v>
                </c:pt>
                <c:pt idx="7">
                  <c:v>0.97978801033154561</c:v>
                </c:pt>
                <c:pt idx="8">
                  <c:v>0.99579227063099895</c:v>
                </c:pt>
                <c:pt idx="9">
                  <c:v>0.99936009760348499</c:v>
                </c:pt>
                <c:pt idx="10">
                  <c:v>0.99992938674376752</c:v>
                </c:pt>
                <c:pt idx="11">
                  <c:v>0.99999437273619662</c:v>
                </c:pt>
                <c:pt idx="12">
                  <c:v>0.9999996772635642</c:v>
                </c:pt>
                <c:pt idx="26">
                  <c:v>3.8188130791298667</c:v>
                </c:pt>
                <c:pt idx="29">
                  <c:v>5</c:v>
                </c:pt>
              </c:numCache>
            </c:numRef>
          </c:yVal>
          <c:smooth val="1"/>
        </c:ser>
        <c:ser>
          <c:idx val="34"/>
          <c:order val="28"/>
          <c:spPr>
            <a:ln w="19050">
              <a:solidFill>
                <a:srgbClr val="EB21D3"/>
              </a:solidFill>
              <a:prstDash val="dash"/>
            </a:ln>
          </c:spP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KANSBEREKENING!$H$367:$BF$367</c:f>
              <c:numCache>
                <c:formatCode>General</c:formatCode>
                <c:ptCount val="51"/>
                <c:pt idx="0">
                  <c:v>1.8761050504367827E-3</c:v>
                </c:pt>
                <c:pt idx="1">
                  <c:v>6.4914864650250648E-3</c:v>
                </c:pt>
                <c:pt idx="2">
                  <c:v>1.9216965118390772E-2</c:v>
                </c:pt>
                <c:pt idx="3">
                  <c:v>4.8844979673078326E-2</c:v>
                </c:pt>
                <c:pt idx="4">
                  <c:v>0.10709651285956423</c:v>
                </c:pt>
                <c:pt idx="5">
                  <c:v>0.20381297385139052</c:v>
                </c:pt>
                <c:pt idx="6">
                  <c:v>0.33942264971215907</c:v>
                </c:pt>
                <c:pt idx="7">
                  <c:v>0.5</c:v>
                </c:pt>
                <c:pt idx="8">
                  <c:v>0.66057735028784093</c:v>
                </c:pt>
                <c:pt idx="9">
                  <c:v>0.79618702614860948</c:v>
                </c:pt>
                <c:pt idx="10">
                  <c:v>0.89290348714043577</c:v>
                </c:pt>
                <c:pt idx="11">
                  <c:v>0.95115502032692167</c:v>
                </c:pt>
                <c:pt idx="12">
                  <c:v>0.98078303488160923</c:v>
                </c:pt>
                <c:pt idx="13">
                  <c:v>0.99350851353497494</c:v>
                </c:pt>
                <c:pt idx="14">
                  <c:v>0.99812389494956322</c:v>
                </c:pt>
                <c:pt idx="15">
                  <c:v>0.99953736298143991</c:v>
                </c:pt>
                <c:pt idx="16">
                  <c:v>0.99990286525054994</c:v>
                </c:pt>
                <c:pt idx="17">
                  <c:v>0.99998266446156503</c:v>
                </c:pt>
                <c:pt idx="18">
                  <c:v>0.99999737364295593</c:v>
                </c:pt>
              </c:numCache>
            </c:numRef>
          </c:yVal>
          <c:smooth val="1"/>
        </c:ser>
        <c:ser>
          <c:idx val="35"/>
          <c:order val="29"/>
          <c:spPr>
            <a:ln w="19050">
              <a:solidFill>
                <a:srgbClr val="EB21D3"/>
              </a:solidFill>
              <a:prstDash val="dash"/>
            </a:ln>
          </c:spPr>
          <c:marker>
            <c:symbol val="none"/>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KANSBEREKENING!$H$368:$BF$368</c:f>
              <c:numCache>
                <c:formatCode>General</c:formatCode>
                <c:ptCount val="51"/>
                <c:pt idx="0">
                  <c:v>1.9287337783913117E-4</c:v>
                </c:pt>
                <c:pt idx="1">
                  <c:v>6.6002188378078142E-4</c:v>
                </c:pt>
                <c:pt idx="2">
                  <c:v>2.0295981827778142E-3</c:v>
                </c:pt>
                <c:pt idx="3">
                  <c:v>5.6149433264582882E-3</c:v>
                </c:pt>
                <c:pt idx="4">
                  <c:v>1.399590774283288E-2</c:v>
                </c:pt>
                <c:pt idx="5">
                  <c:v>3.148952560722762E-2</c:v>
                </c:pt>
                <c:pt idx="6">
                  <c:v>6.4095087172553855E-2</c:v>
                </c:pt>
                <c:pt idx="7">
                  <c:v>0.11836178531892871</c:v>
                </c:pt>
                <c:pt idx="8">
                  <c:v>0.19901235975346887</c:v>
                </c:pt>
                <c:pt idx="9">
                  <c:v>0.30604494004462834</c:v>
                </c:pt>
                <c:pt idx="10">
                  <c:v>0.43288618749631069</c:v>
                </c:pt>
                <c:pt idx="11">
                  <c:v>0.56711381250368931</c:v>
                </c:pt>
                <c:pt idx="12">
                  <c:v>0.69395505995537166</c:v>
                </c:pt>
                <c:pt idx="13">
                  <c:v>0.80098764024653113</c:v>
                </c:pt>
                <c:pt idx="14">
                  <c:v>0.88163821468107129</c:v>
                </c:pt>
                <c:pt idx="15">
                  <c:v>0.93590491282744614</c:v>
                </c:pt>
                <c:pt idx="16">
                  <c:v>0.96851047439277238</c:v>
                </c:pt>
                <c:pt idx="17">
                  <c:v>0.98600409225716712</c:v>
                </c:pt>
                <c:pt idx="18">
                  <c:v>0.99438505667354171</c:v>
                </c:pt>
                <c:pt idx="19">
                  <c:v>0.99797040181722219</c:v>
                </c:pt>
                <c:pt idx="20">
                  <c:v>0.99933997811621922</c:v>
                </c:pt>
                <c:pt idx="21">
                  <c:v>0.99980712662216087</c:v>
                </c:pt>
                <c:pt idx="22">
                  <c:v>0.99994940269737487</c:v>
                </c:pt>
                <c:pt idx="23">
                  <c:v>0.99998809381156994</c:v>
                </c:pt>
                <c:pt idx="24">
                  <c:v>0.99999748859775783</c:v>
                </c:pt>
              </c:numCache>
            </c:numRef>
          </c:yVal>
          <c:smooth val="1"/>
        </c:ser>
        <c:ser>
          <c:idx val="36"/>
          <c:order val="30"/>
          <c:spPr>
            <a:ln w="19050">
              <a:solidFill>
                <a:srgbClr val="EB21D3"/>
              </a:solidFill>
              <a:prstDash val="dash"/>
            </a:ln>
          </c:spPr>
          <c:marker>
            <c:symbol val="picture"/>
            <c:spPr>
              <a:ln w="9525">
                <a:noFill/>
              </a:ln>
            </c:spPr>
          </c:marker>
          <c:xVal>
            <c:numRef>
              <c:f>KANSBEREKENING!$H$332:$BF$332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3.5</c:v>
                </c:pt>
                <c:pt idx="26">
                  <c:v>3.5</c:v>
                </c:pt>
                <c:pt idx="28">
                  <c:v>7</c:v>
                </c:pt>
                <c:pt idx="29">
                  <c:v>7</c:v>
                </c:pt>
                <c:pt idx="31">
                  <c:v>10.5</c:v>
                </c:pt>
                <c:pt idx="32">
                  <c:v>10.5</c:v>
                </c:pt>
                <c:pt idx="34">
                  <c:v>1.792174872340067</c:v>
                </c:pt>
                <c:pt idx="35">
                  <c:v>1.792174872340067</c:v>
                </c:pt>
                <c:pt idx="37">
                  <c:v>5.207825127659933</c:v>
                </c:pt>
                <c:pt idx="38">
                  <c:v>5.207825127659933</c:v>
                </c:pt>
                <c:pt idx="40">
                  <c:v>4.5847705423017597</c:v>
                </c:pt>
                <c:pt idx="41">
                  <c:v>4.5847705423017597</c:v>
                </c:pt>
                <c:pt idx="43">
                  <c:v>9.4152294576982403</c:v>
                </c:pt>
                <c:pt idx="44">
                  <c:v>9.4152294576982403</c:v>
                </c:pt>
                <c:pt idx="46">
                  <c:v>7.5419601084501924</c:v>
                </c:pt>
                <c:pt idx="47">
                  <c:v>7.5419601084501924</c:v>
                </c:pt>
                <c:pt idx="49">
                  <c:v>13.458039891549808</c:v>
                </c:pt>
                <c:pt idx="50">
                  <c:v>13.458039891549808</c:v>
                </c:pt>
              </c:numCache>
            </c:numRef>
          </c:xVal>
          <c:yVal>
            <c:numRef>
              <c:f>KANSBEREKENING!$H$369:$BF$369</c:f>
              <c:numCache>
                <c:formatCode>General</c:formatCode>
                <c:ptCount val="51"/>
                <c:pt idx="0">
                  <c:v>2.0766651429027227E-5</c:v>
                </c:pt>
                <c:pt idx="1">
                  <c:v>7.0613256232476829E-5</c:v>
                </c:pt>
                <c:pt idx="2">
                  <c:v>2.213384931710749E-4</c:v>
                </c:pt>
                <c:pt idx="3">
                  <c:v>6.3990239651501302E-4</c:v>
                </c:pt>
                <c:pt idx="4">
                  <c:v>1.7073955890589687E-3</c:v>
                </c:pt>
                <c:pt idx="5">
                  <c:v>4.2077293690010453E-3</c:v>
                </c:pt>
                <c:pt idx="6">
                  <c:v>9.5862423776114092E-3</c:v>
                </c:pt>
                <c:pt idx="7">
                  <c:v>2.0211989668454389E-2</c:v>
                </c:pt>
                <c:pt idx="8">
                  <c:v>3.9491289631891524E-2</c:v>
                </c:pt>
                <c:pt idx="9">
                  <c:v>7.1617453762334859E-2</c:v>
                </c:pt>
                <c:pt idx="10">
                  <c:v>0.12078329348448635</c:v>
                </c:pt>
                <c:pt idx="11">
                  <c:v>0.18988773742047449</c:v>
                </c:pt>
                <c:pt idx="12">
                  <c:v>0.27909232471132872</c:v>
                </c:pt>
                <c:pt idx="13">
                  <c:v>0.38484897189064482</c:v>
                </c:pt>
                <c:pt idx="14">
                  <c:v>0.5</c:v>
                </c:pt>
                <c:pt idx="15">
                  <c:v>0.61515102810935518</c:v>
                </c:pt>
                <c:pt idx="16">
                  <c:v>0.72090767528867128</c:v>
                </c:pt>
                <c:pt idx="17">
                  <c:v>0.81011226257952551</c:v>
                </c:pt>
                <c:pt idx="18">
                  <c:v>0.87921670651551365</c:v>
                </c:pt>
                <c:pt idx="19">
                  <c:v>0.92838254623766514</c:v>
                </c:pt>
                <c:pt idx="20">
                  <c:v>0.96050871036810848</c:v>
                </c:pt>
                <c:pt idx="21">
                  <c:v>0.97978801033154561</c:v>
                </c:pt>
                <c:pt idx="22">
                  <c:v>0.99041375762238859</c:v>
                </c:pt>
                <c:pt idx="23">
                  <c:v>0.99579227063099895</c:v>
                </c:pt>
                <c:pt idx="24">
                  <c:v>0.99829260441094103</c:v>
                </c:pt>
              </c:numCache>
            </c:numRef>
          </c:yVal>
          <c:smooth val="1"/>
        </c:ser>
        <c:axId val="120513664"/>
        <c:axId val="120515584"/>
      </c:scatterChart>
      <c:valAx>
        <c:axId val="120513664"/>
        <c:scaling>
          <c:orientation val="minMax"/>
          <c:max val="19"/>
        </c:scaling>
        <c:axPos val="b"/>
        <c:numFmt formatCode="General" sourceLinked="1"/>
        <c:tickLblPos val="nextTo"/>
        <c:txPr>
          <a:bodyPr/>
          <a:lstStyle/>
          <a:p>
            <a:pPr>
              <a:defRPr b="1"/>
            </a:pPr>
            <a:endParaRPr lang="nl-NL"/>
          </a:p>
        </c:txPr>
        <c:crossAx val="120515584"/>
        <c:crosses val="autoZero"/>
        <c:crossBetween val="midCat"/>
        <c:majorUnit val="1"/>
      </c:valAx>
      <c:valAx>
        <c:axId val="120515584"/>
        <c:scaling>
          <c:orientation val="minMax"/>
          <c:max val="1.1000000000000001"/>
          <c:min val="0"/>
        </c:scaling>
        <c:axPos val="l"/>
        <c:majorGridlines/>
        <c:numFmt formatCode="General" sourceLinked="1"/>
        <c:tickLblPos val="nextTo"/>
        <c:txPr>
          <a:bodyPr/>
          <a:lstStyle/>
          <a:p>
            <a:pPr>
              <a:defRPr b="1"/>
            </a:pPr>
            <a:endParaRPr lang="nl-NL"/>
          </a:p>
        </c:txPr>
        <c:crossAx val="120513664"/>
        <c:crosses val="autoZero"/>
        <c:crossBetween val="midCat"/>
        <c:majorUnit val="0.1"/>
      </c:valAx>
    </c:plotArea>
    <c:plotVisOnly val="1"/>
  </c:chart>
  <c:printSettings>
    <c:headerFooter/>
    <c:pageMargins b="0.75000000000000522" l="0.70000000000000062" r="0.70000000000000062" t="0.750000000000005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png"/><Relationship Id="rId5" Type="http://schemas.openxmlformats.org/officeDocument/2006/relationships/image" Target="../media/image5.gif"/><Relationship Id="rId4" Type="http://schemas.openxmlformats.org/officeDocument/2006/relationships/image" Target="../media/image4.gif"/></Relationships>
</file>

<file path=xl/drawings/_rels/drawing1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4.gif"/><Relationship Id="rId4" Type="http://schemas.openxmlformats.org/officeDocument/2006/relationships/image" Target="../media/image9.gi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image" Target="../media/image6.emf"/><Relationship Id="rId4" Type="http://schemas.openxmlformats.org/officeDocument/2006/relationships/chart" Target="../charts/chart4.xml"/><Relationship Id="rId9"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oneCellAnchor>
    <xdr:from>
      <xdr:col>5</xdr:col>
      <xdr:colOff>541020</xdr:colOff>
      <xdr:row>62</xdr:row>
      <xdr:rowOff>38100</xdr:rowOff>
    </xdr:from>
    <xdr:ext cx="661912" cy="561885"/>
    <xdr:sp macro="" textlink="">
      <xdr:nvSpPr>
        <xdr:cNvPr id="3" name="Tekstvak 2"/>
        <xdr:cNvSpPr txBox="1"/>
      </xdr:nvSpPr>
      <xdr:spPr>
        <a:xfrm>
          <a:off x="3589020" y="7353300"/>
          <a:ext cx="661912" cy="561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000" b="1"/>
            <a:t>X1  Y1   1</a:t>
          </a:r>
        </a:p>
        <a:p>
          <a:r>
            <a:rPr lang="nl-NL" sz="1000" b="1"/>
            <a:t>X2  Y2   1</a:t>
          </a:r>
        </a:p>
        <a:p>
          <a:r>
            <a:rPr lang="nl-NL" sz="1000" b="1"/>
            <a:t>X3  Y3   1</a:t>
          </a:r>
        </a:p>
      </xdr:txBody>
    </xdr:sp>
    <xdr:clientData/>
  </xdr:oneCellAnchor>
  <xdr:twoCellAnchor>
    <xdr:from>
      <xdr:col>7</xdr:col>
      <xdr:colOff>510540</xdr:colOff>
      <xdr:row>124</xdr:row>
      <xdr:rowOff>45720</xdr:rowOff>
    </xdr:from>
    <xdr:to>
      <xdr:col>7</xdr:col>
      <xdr:colOff>594360</xdr:colOff>
      <xdr:row>124</xdr:row>
      <xdr:rowOff>45720</xdr:rowOff>
    </xdr:to>
    <xdr:cxnSp macro="">
      <xdr:nvCxnSpPr>
        <xdr:cNvPr id="13" name="Rechte verbindingslijn 12"/>
        <xdr:cNvCxnSpPr/>
      </xdr:nvCxnSpPr>
      <xdr:spPr>
        <a:xfrm>
          <a:off x="4777740" y="14843760"/>
          <a:ext cx="8382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548640</xdr:colOff>
      <xdr:row>158</xdr:row>
      <xdr:rowOff>53340</xdr:rowOff>
    </xdr:from>
    <xdr:to>
      <xdr:col>3</xdr:col>
      <xdr:colOff>7620</xdr:colOff>
      <xdr:row>158</xdr:row>
      <xdr:rowOff>53340</xdr:rowOff>
    </xdr:to>
    <xdr:cxnSp macro="">
      <xdr:nvCxnSpPr>
        <xdr:cNvPr id="16" name="Rechte verbindingslijn 15"/>
        <xdr:cNvCxnSpPr/>
      </xdr:nvCxnSpPr>
      <xdr:spPr>
        <a:xfrm>
          <a:off x="1767840" y="20977860"/>
          <a:ext cx="6858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518160</xdr:colOff>
      <xdr:row>161</xdr:row>
      <xdr:rowOff>60960</xdr:rowOff>
    </xdr:from>
    <xdr:to>
      <xdr:col>6</xdr:col>
      <xdr:colOff>586740</xdr:colOff>
      <xdr:row>161</xdr:row>
      <xdr:rowOff>60960</xdr:rowOff>
    </xdr:to>
    <xdr:cxnSp macro="">
      <xdr:nvCxnSpPr>
        <xdr:cNvPr id="17" name="Rechte verbindingslijn 16"/>
        <xdr:cNvCxnSpPr/>
      </xdr:nvCxnSpPr>
      <xdr:spPr>
        <a:xfrm>
          <a:off x="4175760" y="21556980"/>
          <a:ext cx="6858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312420</xdr:colOff>
      <xdr:row>161</xdr:row>
      <xdr:rowOff>60960</xdr:rowOff>
    </xdr:from>
    <xdr:to>
      <xdr:col>5</xdr:col>
      <xdr:colOff>381000</xdr:colOff>
      <xdr:row>161</xdr:row>
      <xdr:rowOff>60960</xdr:rowOff>
    </xdr:to>
    <xdr:cxnSp macro="">
      <xdr:nvCxnSpPr>
        <xdr:cNvPr id="18" name="Rechte verbindingslijn 17"/>
        <xdr:cNvCxnSpPr/>
      </xdr:nvCxnSpPr>
      <xdr:spPr>
        <a:xfrm>
          <a:off x="3360420" y="21556980"/>
          <a:ext cx="6858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274320</xdr:colOff>
      <xdr:row>161</xdr:row>
      <xdr:rowOff>68580</xdr:rowOff>
    </xdr:from>
    <xdr:to>
      <xdr:col>4</xdr:col>
      <xdr:colOff>342900</xdr:colOff>
      <xdr:row>161</xdr:row>
      <xdr:rowOff>68580</xdr:rowOff>
    </xdr:to>
    <xdr:cxnSp macro="">
      <xdr:nvCxnSpPr>
        <xdr:cNvPr id="19" name="Rechte verbindingslijn 18"/>
        <xdr:cNvCxnSpPr/>
      </xdr:nvCxnSpPr>
      <xdr:spPr>
        <a:xfrm>
          <a:off x="2712720" y="21564600"/>
          <a:ext cx="6858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563880</xdr:colOff>
      <xdr:row>61</xdr:row>
      <xdr:rowOff>160020</xdr:rowOff>
    </xdr:from>
    <xdr:to>
      <xdr:col>5</xdr:col>
      <xdr:colOff>15240</xdr:colOff>
      <xdr:row>65</xdr:row>
      <xdr:rowOff>0</xdr:rowOff>
    </xdr:to>
    <xdr:sp macro="" textlink="">
      <xdr:nvSpPr>
        <xdr:cNvPr id="14" name="Vierkante haak links 13"/>
        <xdr:cNvSpPr/>
      </xdr:nvSpPr>
      <xdr:spPr>
        <a:xfrm>
          <a:off x="3002280" y="8572500"/>
          <a:ext cx="60960" cy="6324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nl-NL" sz="1100"/>
        </a:p>
      </xdr:txBody>
    </xdr:sp>
    <xdr:clientData/>
  </xdr:twoCellAnchor>
  <xdr:twoCellAnchor>
    <xdr:from>
      <xdr:col>7</xdr:col>
      <xdr:colOff>297180</xdr:colOff>
      <xdr:row>61</xdr:row>
      <xdr:rowOff>175260</xdr:rowOff>
    </xdr:from>
    <xdr:to>
      <xdr:col>7</xdr:col>
      <xdr:colOff>358140</xdr:colOff>
      <xdr:row>65</xdr:row>
      <xdr:rowOff>0</xdr:rowOff>
    </xdr:to>
    <xdr:sp macro="" textlink="">
      <xdr:nvSpPr>
        <xdr:cNvPr id="15" name="Vierkante haak links 14"/>
        <xdr:cNvSpPr/>
      </xdr:nvSpPr>
      <xdr:spPr>
        <a:xfrm>
          <a:off x="4564380" y="8587740"/>
          <a:ext cx="60960" cy="6324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nl-NL" sz="1100"/>
        </a:p>
      </xdr:txBody>
    </xdr:sp>
    <xdr:clientData/>
  </xdr:twoCellAnchor>
  <xdr:twoCellAnchor>
    <xdr:from>
      <xdr:col>5</xdr:col>
      <xdr:colOff>586740</xdr:colOff>
      <xdr:row>62</xdr:row>
      <xdr:rowOff>22860</xdr:rowOff>
    </xdr:from>
    <xdr:to>
      <xdr:col>6</xdr:col>
      <xdr:colOff>38100</xdr:colOff>
      <xdr:row>65</xdr:row>
      <xdr:rowOff>0</xdr:rowOff>
    </xdr:to>
    <xdr:sp macro="" textlink="">
      <xdr:nvSpPr>
        <xdr:cNvPr id="20" name="Vierkante haak links 19"/>
        <xdr:cNvSpPr/>
      </xdr:nvSpPr>
      <xdr:spPr>
        <a:xfrm>
          <a:off x="3634740" y="8618220"/>
          <a:ext cx="60960" cy="6324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nl-NL" sz="1100"/>
        </a:p>
      </xdr:txBody>
    </xdr:sp>
    <xdr:clientData/>
  </xdr:twoCellAnchor>
  <xdr:twoCellAnchor>
    <xdr:from>
      <xdr:col>7</xdr:col>
      <xdr:colOff>434340</xdr:colOff>
      <xdr:row>62</xdr:row>
      <xdr:rowOff>0</xdr:rowOff>
    </xdr:from>
    <xdr:to>
      <xdr:col>7</xdr:col>
      <xdr:colOff>495300</xdr:colOff>
      <xdr:row>65</xdr:row>
      <xdr:rowOff>0</xdr:rowOff>
    </xdr:to>
    <xdr:sp macro="" textlink="">
      <xdr:nvSpPr>
        <xdr:cNvPr id="21" name="Vierkante haak links 20"/>
        <xdr:cNvSpPr/>
      </xdr:nvSpPr>
      <xdr:spPr>
        <a:xfrm flipH="1">
          <a:off x="4701540" y="8595360"/>
          <a:ext cx="60960" cy="6324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nl-NL" sz="1100"/>
        </a:p>
      </xdr:txBody>
    </xdr:sp>
    <xdr:clientData/>
  </xdr:twoCellAnchor>
  <xdr:twoCellAnchor>
    <xdr:from>
      <xdr:col>6</xdr:col>
      <xdr:colOff>464820</xdr:colOff>
      <xdr:row>62</xdr:row>
      <xdr:rowOff>15240</xdr:rowOff>
    </xdr:from>
    <xdr:to>
      <xdr:col>6</xdr:col>
      <xdr:colOff>525780</xdr:colOff>
      <xdr:row>65</xdr:row>
      <xdr:rowOff>0</xdr:rowOff>
    </xdr:to>
    <xdr:sp macro="" textlink="">
      <xdr:nvSpPr>
        <xdr:cNvPr id="22" name="Vierkante haak links 21"/>
        <xdr:cNvSpPr/>
      </xdr:nvSpPr>
      <xdr:spPr>
        <a:xfrm flipH="1">
          <a:off x="4122420" y="8610600"/>
          <a:ext cx="60960" cy="6324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nl-NL" sz="1100"/>
        </a:p>
      </xdr:txBody>
    </xdr:sp>
    <xdr:clientData/>
  </xdr:twoCellAnchor>
  <xdr:twoCellAnchor>
    <xdr:from>
      <xdr:col>5</xdr:col>
      <xdr:colOff>152400</xdr:colOff>
      <xdr:row>61</xdr:row>
      <xdr:rowOff>167640</xdr:rowOff>
    </xdr:from>
    <xdr:to>
      <xdr:col>5</xdr:col>
      <xdr:colOff>213360</xdr:colOff>
      <xdr:row>65</xdr:row>
      <xdr:rowOff>0</xdr:rowOff>
    </xdr:to>
    <xdr:sp macro="" textlink="">
      <xdr:nvSpPr>
        <xdr:cNvPr id="23" name="Vierkante haak links 22"/>
        <xdr:cNvSpPr/>
      </xdr:nvSpPr>
      <xdr:spPr>
        <a:xfrm flipH="1">
          <a:off x="3200400" y="8580120"/>
          <a:ext cx="60960" cy="6324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nl-NL" sz="1100"/>
        </a:p>
      </xdr:txBody>
    </xdr:sp>
    <xdr:clientData/>
  </xdr:twoCellAnchor>
  <xdr:twoCellAnchor editAs="oneCell">
    <xdr:from>
      <xdr:col>0</xdr:col>
      <xdr:colOff>0</xdr:colOff>
      <xdr:row>35</xdr:row>
      <xdr:rowOff>22861</xdr:rowOff>
    </xdr:from>
    <xdr:to>
      <xdr:col>4</xdr:col>
      <xdr:colOff>407092</xdr:colOff>
      <xdr:row>45</xdr:row>
      <xdr:rowOff>0</xdr:rowOff>
    </xdr:to>
    <xdr:pic>
      <xdr:nvPicPr>
        <xdr:cNvPr id="25" name="Picture 1" descr="http://upload.wikimedia.org/wikipedia/commons/thumb/9/97/Superpositie.svg/600px-Superpositie.svg.png"/>
        <xdr:cNvPicPr>
          <a:picLocks noChangeAspect="1" noChangeArrowheads="1"/>
        </xdr:cNvPicPr>
      </xdr:nvPicPr>
      <xdr:blipFill>
        <a:blip xmlns:r="http://schemas.openxmlformats.org/officeDocument/2006/relationships" r:embed="rId1" cstate="print"/>
        <a:srcRect/>
        <a:stretch>
          <a:fillRect/>
        </a:stretch>
      </xdr:blipFill>
      <xdr:spPr bwMode="auto">
        <a:xfrm>
          <a:off x="0" y="6423661"/>
          <a:ext cx="2845492" cy="1805939"/>
        </a:xfrm>
        <a:prstGeom prst="rect">
          <a:avLst/>
        </a:prstGeom>
        <a:solidFill>
          <a:schemeClr val="bg1"/>
        </a:solidFill>
      </xdr:spPr>
    </xdr:pic>
    <xdr:clientData/>
  </xdr:twoCellAnchor>
  <xdr:twoCellAnchor editAs="oneCell">
    <xdr:from>
      <xdr:col>10</xdr:col>
      <xdr:colOff>441960</xdr:colOff>
      <xdr:row>34</xdr:row>
      <xdr:rowOff>167640</xdr:rowOff>
    </xdr:from>
    <xdr:to>
      <xdr:col>15</xdr:col>
      <xdr:colOff>342900</xdr:colOff>
      <xdr:row>45</xdr:row>
      <xdr:rowOff>5916</xdr:rowOff>
    </xdr:to>
    <xdr:pic>
      <xdr:nvPicPr>
        <xdr:cNvPr id="2049" name="Picture 1" descr="http://img10.imageshack.us/img10/6485/mirrorsimple03pfs.gif"/>
        <xdr:cNvPicPr>
          <a:picLocks noChangeAspect="1" noChangeArrowheads="1"/>
        </xdr:cNvPicPr>
      </xdr:nvPicPr>
      <xdr:blipFill>
        <a:blip xmlns:r="http://schemas.openxmlformats.org/officeDocument/2006/relationships" r:embed="rId2" cstate="print"/>
        <a:srcRect/>
        <a:stretch>
          <a:fillRect/>
        </a:stretch>
      </xdr:blipFill>
      <xdr:spPr bwMode="auto">
        <a:xfrm>
          <a:off x="6537960" y="6385560"/>
          <a:ext cx="2948940" cy="1849956"/>
        </a:xfrm>
        <a:prstGeom prst="rect">
          <a:avLst/>
        </a:prstGeom>
        <a:noFill/>
      </xdr:spPr>
    </xdr:pic>
    <xdr:clientData/>
  </xdr:twoCellAnchor>
  <xdr:twoCellAnchor editAs="oneCell">
    <xdr:from>
      <xdr:col>4</xdr:col>
      <xdr:colOff>373380</xdr:colOff>
      <xdr:row>35</xdr:row>
      <xdr:rowOff>22860</xdr:rowOff>
    </xdr:from>
    <xdr:to>
      <xdr:col>10</xdr:col>
      <xdr:colOff>381000</xdr:colOff>
      <xdr:row>44</xdr:row>
      <xdr:rowOff>157781</xdr:rowOff>
    </xdr:to>
    <xdr:pic>
      <xdr:nvPicPr>
        <xdr:cNvPr id="2050" name="Picture 2" descr="http://emweb.unl.edu/NEGAHBAN/Em325/14-Beams-with-axial-loads/beams%20with%20axial%20loads_files/image002.gif"/>
        <xdr:cNvPicPr>
          <a:picLocks noChangeAspect="1" noChangeArrowheads="1"/>
        </xdr:cNvPicPr>
      </xdr:nvPicPr>
      <xdr:blipFill>
        <a:blip xmlns:r="http://schemas.openxmlformats.org/officeDocument/2006/relationships" r:embed="rId3" cstate="print"/>
        <a:srcRect/>
        <a:stretch>
          <a:fillRect/>
        </a:stretch>
      </xdr:blipFill>
      <xdr:spPr bwMode="auto">
        <a:xfrm>
          <a:off x="2811780" y="6423660"/>
          <a:ext cx="3665220" cy="1780841"/>
        </a:xfrm>
        <a:prstGeom prst="rect">
          <a:avLst/>
        </a:prstGeom>
        <a:solidFill>
          <a:schemeClr val="bg1"/>
        </a:solidFill>
      </xdr:spPr>
    </xdr:pic>
    <xdr:clientData/>
  </xdr:twoCellAnchor>
  <xdr:oneCellAnchor>
    <xdr:from>
      <xdr:col>8</xdr:col>
      <xdr:colOff>243840</xdr:colOff>
      <xdr:row>65</xdr:row>
      <xdr:rowOff>45720</xdr:rowOff>
    </xdr:from>
    <xdr:ext cx="661912" cy="561885"/>
    <xdr:sp macro="" textlink="">
      <xdr:nvSpPr>
        <xdr:cNvPr id="26" name="Tekstvak 25"/>
        <xdr:cNvSpPr txBox="1"/>
      </xdr:nvSpPr>
      <xdr:spPr>
        <a:xfrm>
          <a:off x="5120640" y="11978640"/>
          <a:ext cx="661912" cy="561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000" b="1"/>
            <a:t>X1  Y1   1</a:t>
          </a:r>
        </a:p>
        <a:p>
          <a:r>
            <a:rPr lang="nl-NL" sz="1000" b="1"/>
            <a:t>X2  Y2   1</a:t>
          </a:r>
        </a:p>
        <a:p>
          <a:r>
            <a:rPr lang="nl-NL" sz="1000" b="1"/>
            <a:t>X3  Y3   1</a:t>
          </a:r>
        </a:p>
      </xdr:txBody>
    </xdr:sp>
    <xdr:clientData/>
  </xdr:oneCellAnchor>
  <xdr:twoCellAnchor>
    <xdr:from>
      <xdr:col>8</xdr:col>
      <xdr:colOff>274320</xdr:colOff>
      <xdr:row>65</xdr:row>
      <xdr:rowOff>45720</xdr:rowOff>
    </xdr:from>
    <xdr:to>
      <xdr:col>8</xdr:col>
      <xdr:colOff>274320</xdr:colOff>
      <xdr:row>68</xdr:row>
      <xdr:rowOff>53340</xdr:rowOff>
    </xdr:to>
    <xdr:cxnSp macro="">
      <xdr:nvCxnSpPr>
        <xdr:cNvPr id="28" name="Rechte verbindingslijn 27"/>
        <xdr:cNvCxnSpPr/>
      </xdr:nvCxnSpPr>
      <xdr:spPr>
        <a:xfrm>
          <a:off x="5151120" y="11978640"/>
          <a:ext cx="0" cy="55626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65</xdr:row>
      <xdr:rowOff>53340</xdr:rowOff>
    </xdr:from>
    <xdr:to>
      <xdr:col>9</xdr:col>
      <xdr:colOff>266700</xdr:colOff>
      <xdr:row>68</xdr:row>
      <xdr:rowOff>60960</xdr:rowOff>
    </xdr:to>
    <xdr:cxnSp macro="">
      <xdr:nvCxnSpPr>
        <xdr:cNvPr id="29" name="Rechte verbindingslijn 28"/>
        <xdr:cNvCxnSpPr/>
      </xdr:nvCxnSpPr>
      <xdr:spPr>
        <a:xfrm>
          <a:off x="5753100" y="11986260"/>
          <a:ext cx="0" cy="55626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251460</xdr:colOff>
      <xdr:row>86</xdr:row>
      <xdr:rowOff>45720</xdr:rowOff>
    </xdr:from>
    <xdr:to>
      <xdr:col>13</xdr:col>
      <xdr:colOff>487680</xdr:colOff>
      <xdr:row>93</xdr:row>
      <xdr:rowOff>152400</xdr:rowOff>
    </xdr:to>
    <xdr:pic>
      <xdr:nvPicPr>
        <xdr:cNvPr id="1026" name="Picture 2" descr="http://www.efunda.com/formulae/vibrations/mdof_images/MDOF_eom_matrix.gif"/>
        <xdr:cNvPicPr>
          <a:picLocks noChangeAspect="1" noChangeArrowheads="1"/>
        </xdr:cNvPicPr>
      </xdr:nvPicPr>
      <xdr:blipFill>
        <a:blip xmlns:r="http://schemas.openxmlformats.org/officeDocument/2006/relationships" r:embed="rId4" cstate="print"/>
        <a:srcRect/>
        <a:stretch>
          <a:fillRect/>
        </a:stretch>
      </xdr:blipFill>
      <xdr:spPr bwMode="auto">
        <a:xfrm>
          <a:off x="3909060" y="16123920"/>
          <a:ext cx="4503420" cy="1478280"/>
        </a:xfrm>
        <a:prstGeom prst="rect">
          <a:avLst/>
        </a:prstGeom>
        <a:solidFill>
          <a:schemeClr val="bg1"/>
        </a:solidFill>
      </xdr:spPr>
    </xdr:pic>
    <xdr:clientData/>
  </xdr:twoCellAnchor>
  <xdr:twoCellAnchor editAs="oneCell">
    <xdr:from>
      <xdr:col>0</xdr:col>
      <xdr:colOff>99060</xdr:colOff>
      <xdr:row>85</xdr:row>
      <xdr:rowOff>68580</xdr:rowOff>
    </xdr:from>
    <xdr:to>
      <xdr:col>5</xdr:col>
      <xdr:colOff>510540</xdr:colOff>
      <xdr:row>93</xdr:row>
      <xdr:rowOff>152400</xdr:rowOff>
    </xdr:to>
    <xdr:pic>
      <xdr:nvPicPr>
        <xdr:cNvPr id="1028" name="Picture 4" descr="http://www.efunda.com/formulae/vibrations/mdof_images/MDOF_eg_plot.gif"/>
        <xdr:cNvPicPr>
          <a:picLocks noChangeAspect="1" noChangeArrowheads="1"/>
        </xdr:cNvPicPr>
      </xdr:nvPicPr>
      <xdr:blipFill>
        <a:blip xmlns:r="http://schemas.openxmlformats.org/officeDocument/2006/relationships" r:embed="rId5" cstate="print"/>
        <a:srcRect/>
        <a:stretch>
          <a:fillRect/>
        </a:stretch>
      </xdr:blipFill>
      <xdr:spPr bwMode="auto">
        <a:xfrm>
          <a:off x="99060" y="15963900"/>
          <a:ext cx="3459480" cy="1638300"/>
        </a:xfrm>
        <a:prstGeom prst="rect">
          <a:avLst/>
        </a:prstGeom>
        <a:noFill/>
      </xdr:spPr>
    </xdr:pic>
    <xdr:clientData/>
  </xdr:twoCellAnchor>
  <xdr:oneCellAnchor>
    <xdr:from>
      <xdr:col>6</xdr:col>
      <xdr:colOff>114300</xdr:colOff>
      <xdr:row>85</xdr:row>
      <xdr:rowOff>0</xdr:rowOff>
    </xdr:from>
    <xdr:ext cx="1240853" cy="264560"/>
    <xdr:sp macro="" textlink="">
      <xdr:nvSpPr>
        <xdr:cNvPr id="24" name="Tekstvak 23"/>
        <xdr:cNvSpPr txBox="1"/>
      </xdr:nvSpPr>
      <xdr:spPr>
        <a:xfrm>
          <a:off x="3771900" y="15887700"/>
          <a:ext cx="12408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MASSAMATRIX M</a:t>
          </a:r>
        </a:p>
      </xdr:txBody>
    </xdr:sp>
    <xdr:clientData/>
  </xdr:oneCellAnchor>
  <xdr:oneCellAnchor>
    <xdr:from>
      <xdr:col>8</xdr:col>
      <xdr:colOff>358140</xdr:colOff>
      <xdr:row>85</xdr:row>
      <xdr:rowOff>0</xdr:rowOff>
    </xdr:from>
    <xdr:ext cx="1407821" cy="264560"/>
    <xdr:sp macro="" textlink="">
      <xdr:nvSpPr>
        <xdr:cNvPr id="27" name="Tekstvak 26"/>
        <xdr:cNvSpPr txBox="1"/>
      </xdr:nvSpPr>
      <xdr:spPr>
        <a:xfrm>
          <a:off x="5234940" y="15872460"/>
          <a:ext cx="140782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DEMPINGSMATRIX C</a:t>
          </a:r>
        </a:p>
      </xdr:txBody>
    </xdr:sp>
    <xdr:clientData/>
  </xdr:oneCellAnchor>
  <xdr:oneCellAnchor>
    <xdr:from>
      <xdr:col>6</xdr:col>
      <xdr:colOff>45720</xdr:colOff>
      <xdr:row>90</xdr:row>
      <xdr:rowOff>114300</xdr:rowOff>
    </xdr:from>
    <xdr:ext cx="1704184" cy="264560"/>
    <xdr:sp macro="" textlink="">
      <xdr:nvSpPr>
        <xdr:cNvPr id="30" name="Tekstvak 29"/>
        <xdr:cNvSpPr txBox="1"/>
      </xdr:nvSpPr>
      <xdr:spPr>
        <a:xfrm>
          <a:off x="3703320" y="16992600"/>
          <a:ext cx="17041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VEERSTIJFHEIDSMATRIX K</a:t>
          </a:r>
        </a:p>
      </xdr:txBody>
    </xdr:sp>
    <xdr:clientData/>
  </xdr:oneCellAnchor>
  <xdr:oneCellAnchor>
    <xdr:from>
      <xdr:col>12</xdr:col>
      <xdr:colOff>403860</xdr:colOff>
      <xdr:row>85</xdr:row>
      <xdr:rowOff>106680</xdr:rowOff>
    </xdr:from>
    <xdr:ext cx="1208216" cy="264560"/>
    <xdr:sp macro="" textlink="">
      <xdr:nvSpPr>
        <xdr:cNvPr id="31" name="Tekstvak 30"/>
        <xdr:cNvSpPr txBox="1"/>
      </xdr:nvSpPr>
      <xdr:spPr>
        <a:xfrm>
          <a:off x="7719060" y="16002000"/>
          <a:ext cx="120821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KRACHTVECTOR </a:t>
          </a:r>
          <a:r>
            <a:rPr lang="nl-NL" sz="1100" b="1" u="sng"/>
            <a:t>f</a:t>
          </a:r>
        </a:p>
      </xdr:txBody>
    </xdr:sp>
    <xdr:clientData/>
  </xdr:oneCellAnchor>
  <xdr:oneCellAnchor>
    <xdr:from>
      <xdr:col>11</xdr:col>
      <xdr:colOff>358140</xdr:colOff>
      <xdr:row>87</xdr:row>
      <xdr:rowOff>15240</xdr:rowOff>
    </xdr:from>
    <xdr:ext cx="1368516" cy="264560"/>
    <xdr:sp macro="" textlink="">
      <xdr:nvSpPr>
        <xdr:cNvPr id="32" name="Tekstvak 31"/>
        <xdr:cNvSpPr txBox="1"/>
      </xdr:nvSpPr>
      <xdr:spPr>
        <a:xfrm>
          <a:off x="7063740" y="16299180"/>
          <a:ext cx="136851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TOESTANSVECTOR </a:t>
          </a:r>
          <a:r>
            <a:rPr lang="nl-NL" sz="1100" b="1" u="sng"/>
            <a:t>x</a:t>
          </a:r>
        </a:p>
      </xdr:txBody>
    </xdr:sp>
    <xdr:clientData/>
  </xdr:oneCellAnchor>
  <xdr:twoCellAnchor>
    <xdr:from>
      <xdr:col>12</xdr:col>
      <xdr:colOff>358140</xdr:colOff>
      <xdr:row>88</xdr:row>
      <xdr:rowOff>76200</xdr:rowOff>
    </xdr:from>
    <xdr:to>
      <xdr:col>12</xdr:col>
      <xdr:colOff>358140</xdr:colOff>
      <xdr:row>89</xdr:row>
      <xdr:rowOff>129540</xdr:rowOff>
    </xdr:to>
    <xdr:cxnSp macro="">
      <xdr:nvCxnSpPr>
        <xdr:cNvPr id="34" name="Rechte verbindingslijn met pijl 33"/>
        <xdr:cNvCxnSpPr/>
      </xdr:nvCxnSpPr>
      <xdr:spPr>
        <a:xfrm>
          <a:off x="7673340" y="16565880"/>
          <a:ext cx="0" cy="2590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487680</xdr:colOff>
      <xdr:row>87</xdr:row>
      <xdr:rowOff>7620</xdr:rowOff>
    </xdr:from>
    <xdr:to>
      <xdr:col>14</xdr:col>
      <xdr:colOff>198120</xdr:colOff>
      <xdr:row>89</xdr:row>
      <xdr:rowOff>167640</xdr:rowOff>
    </xdr:to>
    <xdr:cxnSp macro="">
      <xdr:nvCxnSpPr>
        <xdr:cNvPr id="35" name="Rechte verbindingslijn met pijl 34"/>
        <xdr:cNvCxnSpPr>
          <a:endCxn id="1026" idx="3"/>
        </xdr:cNvCxnSpPr>
      </xdr:nvCxnSpPr>
      <xdr:spPr>
        <a:xfrm flipH="1">
          <a:off x="8412480" y="16291560"/>
          <a:ext cx="320040" cy="57150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99060</xdr:colOff>
      <xdr:row>92</xdr:row>
      <xdr:rowOff>7620</xdr:rowOff>
    </xdr:from>
    <xdr:ext cx="1553695" cy="436786"/>
    <xdr:sp macro="" textlink="">
      <xdr:nvSpPr>
        <xdr:cNvPr id="37" name="Tekstvak 36"/>
        <xdr:cNvSpPr txBox="1"/>
      </xdr:nvSpPr>
      <xdr:spPr>
        <a:xfrm>
          <a:off x="3756660" y="17251680"/>
          <a:ext cx="155369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MATRIX VERGELIJKING </a:t>
          </a:r>
        </a:p>
        <a:p>
          <a:r>
            <a:rPr lang="nl-NL" sz="1100" b="1"/>
            <a:t>M </a:t>
          </a:r>
          <a:r>
            <a:rPr lang="nl-NL" sz="1100" b="1" u="sng"/>
            <a:t>x</a:t>
          </a:r>
          <a:r>
            <a:rPr lang="nl-NL" sz="1100" b="1"/>
            <a:t> + C </a:t>
          </a:r>
          <a:r>
            <a:rPr lang="nl-NL" sz="1100" b="1" u="sng"/>
            <a:t>x</a:t>
          </a:r>
          <a:r>
            <a:rPr lang="nl-NL" sz="1100" b="1"/>
            <a:t> + K </a:t>
          </a:r>
          <a:r>
            <a:rPr lang="nl-NL" sz="1100" b="1" u="sng"/>
            <a:t>x</a:t>
          </a:r>
          <a:r>
            <a:rPr lang="nl-NL" sz="1100" b="1"/>
            <a:t> = f</a:t>
          </a:r>
        </a:p>
      </xdr:txBody>
    </xdr:sp>
    <xdr:clientData/>
  </xdr:oneCellAnchor>
  <xdr:oneCellAnchor>
    <xdr:from>
      <xdr:col>6</xdr:col>
      <xdr:colOff>243840</xdr:colOff>
      <xdr:row>92</xdr:row>
      <xdr:rowOff>106680</xdr:rowOff>
    </xdr:from>
    <xdr:ext cx="260071" cy="264560"/>
    <xdr:sp macro="" textlink="">
      <xdr:nvSpPr>
        <xdr:cNvPr id="38" name="Tekstvak 37"/>
        <xdr:cNvSpPr txBox="1"/>
      </xdr:nvSpPr>
      <xdr:spPr>
        <a:xfrm>
          <a:off x="3901440" y="17350740"/>
          <a:ext cx="2600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a:t>
          </a:r>
        </a:p>
      </xdr:txBody>
    </xdr:sp>
    <xdr:clientData/>
  </xdr:oneCellAnchor>
  <xdr:oneCellAnchor>
    <xdr:from>
      <xdr:col>6</xdr:col>
      <xdr:colOff>563880</xdr:colOff>
      <xdr:row>92</xdr:row>
      <xdr:rowOff>106680</xdr:rowOff>
    </xdr:from>
    <xdr:ext cx="222369" cy="264560"/>
    <xdr:sp macro="" textlink="">
      <xdr:nvSpPr>
        <xdr:cNvPr id="39" name="Tekstvak 38"/>
        <xdr:cNvSpPr txBox="1"/>
      </xdr:nvSpPr>
      <xdr:spPr>
        <a:xfrm>
          <a:off x="4221480" y="17350740"/>
          <a:ext cx="22236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0.01125</cdr:x>
      <cdr:y>0.55166</cdr:y>
    </cdr:from>
    <cdr:to>
      <cdr:x>0.23375</cdr:x>
      <cdr:y>0.64166</cdr:y>
    </cdr:to>
    <cdr:sp macro="" textlink="">
      <cdr:nvSpPr>
        <cdr:cNvPr id="2" name="Tekstvak 1"/>
        <cdr:cNvSpPr txBox="1"/>
      </cdr:nvSpPr>
      <cdr:spPr>
        <a:xfrm xmlns:a="http://schemas.openxmlformats.org/drawingml/2006/main">
          <a:off x="51420" y="1513320"/>
          <a:ext cx="1017270" cy="2468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b="1">
              <a:solidFill>
                <a:srgbClr val="00B050"/>
              </a:solidFill>
            </a:rPr>
            <a:t>2 (COS</a:t>
          </a:r>
          <a:r>
            <a:rPr lang="nl-NL" sz="1100" b="1" baseline="30000">
              <a:solidFill>
                <a:srgbClr val="00B050"/>
              </a:solidFill>
            </a:rPr>
            <a:t>2</a:t>
          </a:r>
          <a:r>
            <a:rPr lang="nl-NL" sz="1100" b="1">
              <a:solidFill>
                <a:srgbClr val="00B050"/>
              </a:solidFill>
            </a:rPr>
            <a:t> </a:t>
          </a:r>
          <a:r>
            <a:rPr lang="el-GR" sz="1100" b="1">
              <a:solidFill>
                <a:srgbClr val="00B050"/>
              </a:solidFill>
              <a:latin typeface="Calibri"/>
            </a:rPr>
            <a:t>θ</a:t>
          </a:r>
          <a:r>
            <a:rPr lang="nl-NL" sz="1100" b="1">
              <a:solidFill>
                <a:srgbClr val="00B050"/>
              </a:solidFill>
              <a:latin typeface="Calibri"/>
            </a:rPr>
            <a:t> </a:t>
          </a:r>
          <a:r>
            <a:rPr lang="nl-NL" sz="1100" b="1">
              <a:solidFill>
                <a:srgbClr val="00B050"/>
              </a:solidFill>
            </a:rPr>
            <a:t>+ SIN</a:t>
          </a:r>
          <a:r>
            <a:rPr lang="nl-NL" sz="1100" b="1" baseline="30000">
              <a:solidFill>
                <a:srgbClr val="00B050"/>
              </a:solidFill>
            </a:rPr>
            <a:t>2</a:t>
          </a:r>
          <a:r>
            <a:rPr lang="nl-NL" sz="1100" b="1">
              <a:solidFill>
                <a:srgbClr val="00B050"/>
              </a:solidFill>
            </a:rPr>
            <a:t> 2</a:t>
          </a:r>
          <a:r>
            <a:rPr lang="el-GR" sz="1100" b="1">
              <a:solidFill>
                <a:srgbClr val="00B050"/>
              </a:solidFill>
              <a:latin typeface="Calibri"/>
            </a:rPr>
            <a:t>θ</a:t>
          </a:r>
          <a:r>
            <a:rPr lang="nl-NL" sz="1100" b="1">
              <a:solidFill>
                <a:srgbClr val="00B050"/>
              </a:solidFill>
            </a:rPr>
            <a:t>)</a:t>
          </a:r>
        </a:p>
      </cdr:txBody>
    </cdr:sp>
  </cdr:relSizeAnchor>
  <cdr:relSizeAnchor xmlns:cdr="http://schemas.openxmlformats.org/drawingml/2006/chartDrawing">
    <cdr:from>
      <cdr:x>0.23708</cdr:x>
      <cdr:y>0.46422</cdr:y>
    </cdr:from>
    <cdr:to>
      <cdr:x>0.31958</cdr:x>
      <cdr:y>0.57222</cdr:y>
    </cdr:to>
    <cdr:sp macro="" textlink="">
      <cdr:nvSpPr>
        <cdr:cNvPr id="3" name="Tekstvak 1"/>
        <cdr:cNvSpPr txBox="1"/>
      </cdr:nvSpPr>
      <cdr:spPr>
        <a:xfrm xmlns:a="http://schemas.openxmlformats.org/drawingml/2006/main">
          <a:off x="1083930" y="1273451"/>
          <a:ext cx="377190" cy="29626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b="1">
              <a:solidFill>
                <a:srgbClr val="C00000"/>
              </a:solidFill>
            </a:rPr>
            <a:t>2 SIN</a:t>
          </a:r>
          <a:r>
            <a:rPr lang="nl-NL" sz="1100" b="1" baseline="30000">
              <a:solidFill>
                <a:srgbClr val="C00000"/>
              </a:solidFill>
            </a:rPr>
            <a:t>2</a:t>
          </a:r>
          <a:r>
            <a:rPr lang="nl-NL" sz="1100" b="1">
              <a:solidFill>
                <a:srgbClr val="C00000"/>
              </a:solidFill>
            </a:rPr>
            <a:t> </a:t>
          </a:r>
          <a:r>
            <a:rPr lang="el-GR" sz="1100" b="1">
              <a:solidFill>
                <a:srgbClr val="C00000"/>
              </a:solidFill>
              <a:latin typeface="Calibri"/>
            </a:rPr>
            <a:t>θ</a:t>
          </a:r>
          <a:endParaRPr lang="nl-NL" sz="1100" b="1">
            <a:solidFill>
              <a:srgbClr val="C00000"/>
            </a:solidFill>
          </a:endParaRPr>
        </a:p>
      </cdr:txBody>
    </cdr:sp>
  </cdr:relSizeAnchor>
  <cdr:relSizeAnchor xmlns:cdr="http://schemas.openxmlformats.org/drawingml/2006/chartDrawing">
    <cdr:from>
      <cdr:x>0.31458</cdr:x>
      <cdr:y>0.72207</cdr:y>
    </cdr:from>
    <cdr:to>
      <cdr:x>0.51458</cdr:x>
      <cdr:y>0.82007</cdr:y>
    </cdr:to>
    <cdr:sp macro="" textlink="">
      <cdr:nvSpPr>
        <cdr:cNvPr id="4" name="Tekstvak 1"/>
        <cdr:cNvSpPr txBox="1"/>
      </cdr:nvSpPr>
      <cdr:spPr>
        <a:xfrm xmlns:a="http://schemas.openxmlformats.org/drawingml/2006/main">
          <a:off x="1438275" y="2019304"/>
          <a:ext cx="914400" cy="2740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b="1">
              <a:solidFill>
                <a:srgbClr val="0070C0"/>
              </a:solidFill>
            </a:rPr>
            <a:t>2 COS</a:t>
          </a:r>
          <a:r>
            <a:rPr lang="nl-NL" sz="1100" b="1" baseline="30000">
              <a:solidFill>
                <a:srgbClr val="0070C0"/>
              </a:solidFill>
            </a:rPr>
            <a:t>2</a:t>
          </a:r>
          <a:r>
            <a:rPr lang="nl-NL" sz="1100" b="1">
              <a:solidFill>
                <a:srgbClr val="0070C0"/>
              </a:solidFill>
            </a:rPr>
            <a:t> </a:t>
          </a:r>
          <a:r>
            <a:rPr lang="el-GR" sz="1100" b="1">
              <a:solidFill>
                <a:srgbClr val="0070C0"/>
              </a:solidFill>
              <a:latin typeface="Calibri"/>
            </a:rPr>
            <a:t>θ</a:t>
          </a:r>
          <a:r>
            <a:rPr lang="nl-NL" sz="1100" b="1">
              <a:solidFill>
                <a:srgbClr val="0070C0"/>
              </a:solidFill>
            </a:rPr>
            <a:t> </a:t>
          </a:r>
        </a:p>
      </cdr:txBody>
    </cdr:sp>
  </cdr:relSizeAnchor>
  <cdr:relSizeAnchor xmlns:cdr="http://schemas.openxmlformats.org/drawingml/2006/chartDrawing">
    <cdr:from>
      <cdr:x>0.6225</cdr:x>
      <cdr:y>0.55111</cdr:y>
    </cdr:from>
    <cdr:to>
      <cdr:x>0.8225</cdr:x>
      <cdr:y>0.64111</cdr:y>
    </cdr:to>
    <cdr:sp macro="" textlink="">
      <cdr:nvSpPr>
        <cdr:cNvPr id="5" name="Tekstvak 1"/>
        <cdr:cNvSpPr txBox="1"/>
      </cdr:nvSpPr>
      <cdr:spPr>
        <a:xfrm xmlns:a="http://schemas.openxmlformats.org/drawingml/2006/main">
          <a:off x="2846070" y="1511811"/>
          <a:ext cx="914400" cy="2468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b="1">
              <a:solidFill>
                <a:srgbClr val="7030A0"/>
              </a:solidFill>
            </a:rPr>
            <a:t>(COS </a:t>
          </a:r>
          <a:r>
            <a:rPr lang="el-GR" sz="1100" b="1">
              <a:solidFill>
                <a:srgbClr val="7030A0"/>
              </a:solidFill>
              <a:latin typeface="Calibri"/>
            </a:rPr>
            <a:t>θ</a:t>
          </a:r>
          <a:r>
            <a:rPr lang="nl-NL" sz="1100" b="1">
              <a:solidFill>
                <a:srgbClr val="7030A0"/>
              </a:solidFill>
              <a:latin typeface="Calibri"/>
            </a:rPr>
            <a:t> </a:t>
          </a:r>
          <a:r>
            <a:rPr lang="nl-NL" sz="1100" b="1">
              <a:solidFill>
                <a:srgbClr val="7030A0"/>
              </a:solidFill>
            </a:rPr>
            <a:t>+ SIN 2</a:t>
          </a:r>
          <a:r>
            <a:rPr lang="el-GR" sz="1100" b="1">
              <a:solidFill>
                <a:srgbClr val="7030A0"/>
              </a:solidFill>
              <a:latin typeface="Calibri"/>
            </a:rPr>
            <a:t>θ</a:t>
          </a:r>
          <a:r>
            <a:rPr lang="nl-NL" sz="1100" b="1">
              <a:solidFill>
                <a:srgbClr val="7030A0"/>
              </a:solidFill>
            </a:rPr>
            <a:t>)</a:t>
          </a:r>
          <a:r>
            <a:rPr lang="nl-NL" sz="1100" b="1" baseline="30000">
              <a:solidFill>
                <a:srgbClr val="7030A0"/>
              </a:solidFill>
            </a:rPr>
            <a:t>2</a:t>
          </a:r>
        </a:p>
      </cdr:txBody>
    </cdr:sp>
  </cdr:relSizeAnchor>
  <cdr:relSizeAnchor xmlns:cdr="http://schemas.openxmlformats.org/drawingml/2006/chartDrawing">
    <cdr:from>
      <cdr:x>0.04834</cdr:x>
      <cdr:y>0.225</cdr:y>
    </cdr:from>
    <cdr:to>
      <cdr:x>0.24834</cdr:x>
      <cdr:y>0.55833</cdr:y>
    </cdr:to>
    <cdr:sp macro="" textlink="">
      <cdr:nvSpPr>
        <cdr:cNvPr id="6" name="Tekstvak 5"/>
        <cdr:cNvSpPr txBox="1"/>
      </cdr:nvSpPr>
      <cdr:spPr>
        <a:xfrm xmlns:a="http://schemas.openxmlformats.org/drawingml/2006/main">
          <a:off x="220995" y="617220"/>
          <a:ext cx="914400" cy="9143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nl-NL" sz="1100" b="1"/>
            <a:t>CUMMULATIEVE</a:t>
          </a:r>
        </a:p>
        <a:p xmlns:a="http://schemas.openxmlformats.org/drawingml/2006/main">
          <a:r>
            <a:rPr lang="nl-NL" sz="1100" b="1"/>
            <a:t>KANSVERDELINGEN</a:t>
          </a:r>
        </a:p>
      </cdr:txBody>
    </cdr:sp>
  </cdr:relSizeAnchor>
  <cdr:relSizeAnchor xmlns:cdr="http://schemas.openxmlformats.org/drawingml/2006/chartDrawing">
    <cdr:from>
      <cdr:x>0.49167</cdr:x>
      <cdr:y>0.79019</cdr:y>
    </cdr:from>
    <cdr:to>
      <cdr:x>0.69167</cdr:x>
      <cdr:y>0.88556</cdr:y>
    </cdr:to>
    <cdr:sp macro="" textlink="">
      <cdr:nvSpPr>
        <cdr:cNvPr id="7" name="Tekstvak 6"/>
        <cdr:cNvSpPr txBox="1"/>
      </cdr:nvSpPr>
      <cdr:spPr>
        <a:xfrm xmlns:a="http://schemas.openxmlformats.org/drawingml/2006/main">
          <a:off x="2247900" y="2209800"/>
          <a:ext cx="91440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nl-NL" sz="1100" b="1">
              <a:solidFill>
                <a:srgbClr val="7030A0"/>
              </a:solidFill>
            </a:rPr>
            <a:t>0,081</a:t>
          </a:r>
        </a:p>
      </cdr:txBody>
    </cdr:sp>
  </cdr:relSizeAnchor>
</c:userShapes>
</file>

<file path=xl/drawings/drawing11.xml><?xml version="1.0" encoding="utf-8"?>
<c:userShapes xmlns:c="http://schemas.openxmlformats.org/drawingml/2006/chart">
  <cdr:relSizeAnchor xmlns:cdr="http://schemas.openxmlformats.org/drawingml/2006/chartDrawing">
    <cdr:from>
      <cdr:x>0.51345</cdr:x>
      <cdr:y>0.04271</cdr:y>
    </cdr:from>
    <cdr:to>
      <cdr:x>0.62012</cdr:x>
      <cdr:y>0.09278</cdr:y>
    </cdr:to>
    <cdr:sp macro="" textlink="">
      <cdr:nvSpPr>
        <cdr:cNvPr id="2" name="Tekstvak 1"/>
        <cdr:cNvSpPr txBox="1"/>
      </cdr:nvSpPr>
      <cdr:spPr>
        <a:xfrm xmlns:a="http://schemas.openxmlformats.org/drawingml/2006/main">
          <a:off x="2777871" y="220980"/>
          <a:ext cx="577088" cy="2590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nl-NL" sz="1100" b="1">
              <a:solidFill>
                <a:schemeClr val="accent3">
                  <a:lumMod val="75000"/>
                </a:schemeClr>
              </a:solidFill>
            </a:rPr>
            <a:t>Z - Z</a:t>
          </a:r>
        </a:p>
      </cdr:txBody>
    </cdr:sp>
  </cdr:relSizeAnchor>
  <cdr:relSizeAnchor xmlns:cdr="http://schemas.openxmlformats.org/drawingml/2006/chartDrawing">
    <cdr:from>
      <cdr:x>0.87883</cdr:x>
      <cdr:y>0.5729</cdr:y>
    </cdr:from>
    <cdr:to>
      <cdr:x>0.98549</cdr:x>
      <cdr:y>0.62297</cdr:y>
    </cdr:to>
    <cdr:sp macro="" textlink="">
      <cdr:nvSpPr>
        <cdr:cNvPr id="3" name="Tekstvak 1"/>
        <cdr:cNvSpPr txBox="1"/>
      </cdr:nvSpPr>
      <cdr:spPr>
        <a:xfrm xmlns:a="http://schemas.openxmlformats.org/drawingml/2006/main">
          <a:off x="4754626" y="2964180"/>
          <a:ext cx="577088" cy="2590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chemeClr val="accent6"/>
              </a:solidFill>
            </a:rPr>
            <a:t>Z + Z</a:t>
          </a:r>
        </a:p>
      </cdr:txBody>
    </cdr:sp>
  </cdr:relSizeAnchor>
  <cdr:relSizeAnchor xmlns:cdr="http://schemas.openxmlformats.org/drawingml/2006/chartDrawing">
    <cdr:from>
      <cdr:x>0.68732</cdr:x>
      <cdr:y>0.30928</cdr:y>
    </cdr:from>
    <cdr:to>
      <cdr:x>0.83239</cdr:x>
      <cdr:y>0.35493</cdr:y>
    </cdr:to>
    <cdr:sp macro="" textlink="">
      <cdr:nvSpPr>
        <cdr:cNvPr id="5" name="Tekstvak 1"/>
        <cdr:cNvSpPr txBox="1"/>
      </cdr:nvSpPr>
      <cdr:spPr>
        <a:xfrm xmlns:a="http://schemas.openxmlformats.org/drawingml/2006/main">
          <a:off x="3718560" y="1600200"/>
          <a:ext cx="784860" cy="2362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rgbClr val="C00000"/>
              </a:solidFill>
            </a:rPr>
            <a:t>Z = </a:t>
          </a:r>
          <a:r>
            <a:rPr lang="nl-NL" sz="1100" b="1">
              <a:solidFill>
                <a:srgbClr val="C00000"/>
              </a:solidFill>
              <a:latin typeface="Calibri"/>
            </a:rPr>
            <a:t>√2</a:t>
          </a:r>
          <a:r>
            <a:rPr lang="nl-NL" sz="1100" b="1" baseline="0">
              <a:solidFill>
                <a:srgbClr val="C00000"/>
              </a:solidFill>
              <a:latin typeface="Calibri"/>
            </a:rPr>
            <a:t> e</a:t>
          </a:r>
          <a:r>
            <a:rPr lang="nl-NL" sz="1100" b="1" baseline="30000">
              <a:solidFill>
                <a:srgbClr val="C00000"/>
              </a:solidFill>
              <a:latin typeface="Calibri"/>
            </a:rPr>
            <a:t>i</a:t>
          </a:r>
          <a:r>
            <a:rPr lang="el-GR" sz="1100" b="1" baseline="30000">
              <a:solidFill>
                <a:srgbClr val="C00000"/>
              </a:solidFill>
              <a:latin typeface="Verdana"/>
              <a:ea typeface="Verdana"/>
              <a:cs typeface="Verdana"/>
            </a:rPr>
            <a:t>φ</a:t>
          </a:r>
          <a:r>
            <a:rPr lang="nl-NL" sz="1100" b="1" baseline="30000">
              <a:solidFill>
                <a:srgbClr val="C00000"/>
              </a:solidFill>
            </a:rPr>
            <a:t> </a:t>
          </a:r>
        </a:p>
      </cdr:txBody>
    </cdr:sp>
  </cdr:relSizeAnchor>
  <cdr:relSizeAnchor xmlns:cdr="http://schemas.openxmlformats.org/drawingml/2006/chartDrawing">
    <cdr:from>
      <cdr:x>0.24789</cdr:x>
      <cdr:y>0.31075</cdr:y>
    </cdr:from>
    <cdr:to>
      <cdr:x>0.35455</cdr:x>
      <cdr:y>0.36082</cdr:y>
    </cdr:to>
    <cdr:sp macro="" textlink="">
      <cdr:nvSpPr>
        <cdr:cNvPr id="6" name="Tekstvak 1"/>
        <cdr:cNvSpPr txBox="1"/>
      </cdr:nvSpPr>
      <cdr:spPr>
        <a:xfrm xmlns:a="http://schemas.openxmlformats.org/drawingml/2006/main">
          <a:off x="1341120" y="1607820"/>
          <a:ext cx="577088" cy="2590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rgbClr val="7030A0"/>
              </a:solidFill>
            </a:rPr>
            <a:t>- Z </a:t>
          </a:r>
        </a:p>
      </cdr:txBody>
    </cdr:sp>
  </cdr:relSizeAnchor>
  <cdr:relSizeAnchor xmlns:cdr="http://schemas.openxmlformats.org/drawingml/2006/chartDrawing">
    <cdr:from>
      <cdr:x>0.61972</cdr:x>
      <cdr:y>0.55523</cdr:y>
    </cdr:from>
    <cdr:to>
      <cdr:x>0.72638</cdr:x>
      <cdr:y>0.6053</cdr:y>
    </cdr:to>
    <cdr:sp macro="" textlink="">
      <cdr:nvSpPr>
        <cdr:cNvPr id="7" name="Tekstvak 1"/>
        <cdr:cNvSpPr txBox="1"/>
      </cdr:nvSpPr>
      <cdr:spPr>
        <a:xfrm xmlns:a="http://schemas.openxmlformats.org/drawingml/2006/main">
          <a:off x="3352800" y="2872740"/>
          <a:ext cx="577088" cy="259080"/>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rgbClr val="FF0000"/>
              </a:solidFill>
              <a:latin typeface="Calibri"/>
            </a:rPr>
            <a:t>√2 COS n</a:t>
          </a:r>
          <a:r>
            <a:rPr lang="el-GR" sz="1100" b="1">
              <a:solidFill>
                <a:srgbClr val="FF0000"/>
              </a:solidFill>
              <a:latin typeface="Verdana"/>
              <a:ea typeface="Verdana"/>
              <a:cs typeface="Verdana"/>
            </a:rPr>
            <a:t>φ</a:t>
          </a:r>
          <a:endParaRPr lang="nl-NL" sz="1100" b="1">
            <a:solidFill>
              <a:srgbClr val="FF0000"/>
            </a:solidFill>
          </a:endParaRPr>
        </a:p>
      </cdr:txBody>
    </cdr:sp>
  </cdr:relSizeAnchor>
  <cdr:relSizeAnchor xmlns:cdr="http://schemas.openxmlformats.org/drawingml/2006/chartDrawing">
    <cdr:from>
      <cdr:x>0.49577</cdr:x>
      <cdr:y>0.38292</cdr:y>
    </cdr:from>
    <cdr:to>
      <cdr:x>0.60244</cdr:x>
      <cdr:y>0.43299</cdr:y>
    </cdr:to>
    <cdr:sp macro="" textlink="">
      <cdr:nvSpPr>
        <cdr:cNvPr id="8" name="Tekstvak 1"/>
        <cdr:cNvSpPr txBox="1"/>
      </cdr:nvSpPr>
      <cdr:spPr>
        <a:xfrm xmlns:a="http://schemas.openxmlformats.org/drawingml/2006/main">
          <a:off x="2682240" y="1981200"/>
          <a:ext cx="577088" cy="2590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rgbClr val="00B050"/>
              </a:solidFill>
              <a:latin typeface="Calibri"/>
            </a:rPr>
            <a:t>i √2 SIN n</a:t>
          </a:r>
          <a:r>
            <a:rPr lang="el-GR" sz="1100" b="1">
              <a:solidFill>
                <a:srgbClr val="00B050"/>
              </a:solidFill>
              <a:latin typeface="Verdana"/>
              <a:ea typeface="Verdana"/>
              <a:cs typeface="Verdana"/>
            </a:rPr>
            <a:t>φ</a:t>
          </a:r>
          <a:endParaRPr lang="nl-NL" sz="1100" b="1">
            <a:solidFill>
              <a:srgbClr val="00B050"/>
            </a:solidFill>
          </a:endParaRPr>
        </a:p>
      </cdr:txBody>
    </cdr:sp>
  </cdr:relSizeAnchor>
  <cdr:relSizeAnchor xmlns:cdr="http://schemas.openxmlformats.org/drawingml/2006/chartDrawing">
    <cdr:from>
      <cdr:x>0.51408</cdr:x>
      <cdr:y>0.56701</cdr:y>
    </cdr:from>
    <cdr:to>
      <cdr:x>0.62075</cdr:x>
      <cdr:y>0.61708</cdr:y>
    </cdr:to>
    <cdr:sp macro="" textlink="">
      <cdr:nvSpPr>
        <cdr:cNvPr id="9" name="Tekstvak 1"/>
        <cdr:cNvSpPr txBox="1"/>
      </cdr:nvSpPr>
      <cdr:spPr>
        <a:xfrm xmlns:a="http://schemas.openxmlformats.org/drawingml/2006/main">
          <a:off x="2781300" y="2933700"/>
          <a:ext cx="577088" cy="2590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latin typeface="Verdana"/>
              <a:ea typeface="Verdana"/>
              <a:cs typeface="Verdana"/>
            </a:rPr>
            <a:t>n</a:t>
          </a:r>
          <a:r>
            <a:rPr lang="el-GR" sz="1100" b="1">
              <a:latin typeface="Verdana"/>
              <a:ea typeface="Verdana"/>
              <a:cs typeface="Verdana"/>
            </a:rPr>
            <a:t>φ</a:t>
          </a:r>
          <a:r>
            <a:rPr lang="nl-NL" sz="1100" b="1"/>
            <a:t> </a:t>
          </a:r>
        </a:p>
      </cdr:txBody>
    </cdr:sp>
  </cdr:relSizeAnchor>
  <cdr:relSizeAnchor xmlns:cdr="http://schemas.openxmlformats.org/drawingml/2006/chartDrawing">
    <cdr:from>
      <cdr:x>0.69296</cdr:x>
      <cdr:y>0.87923</cdr:y>
    </cdr:from>
    <cdr:to>
      <cdr:x>0.83803</cdr:x>
      <cdr:y>0.92489</cdr:y>
    </cdr:to>
    <cdr:sp macro="" textlink="">
      <cdr:nvSpPr>
        <cdr:cNvPr id="10" name="Tekstvak 1"/>
        <cdr:cNvSpPr txBox="1"/>
      </cdr:nvSpPr>
      <cdr:spPr>
        <a:xfrm xmlns:a="http://schemas.openxmlformats.org/drawingml/2006/main">
          <a:off x="3749040" y="4549140"/>
          <a:ext cx="784860" cy="2362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rgbClr val="EB21D3"/>
              </a:solidFill>
            </a:rPr>
            <a:t>Z = </a:t>
          </a:r>
          <a:r>
            <a:rPr lang="nl-NL" sz="1100" b="1">
              <a:solidFill>
                <a:srgbClr val="EB21D3"/>
              </a:solidFill>
              <a:latin typeface="Calibri"/>
            </a:rPr>
            <a:t>√2</a:t>
          </a:r>
          <a:r>
            <a:rPr lang="nl-NL" sz="1100" b="1" baseline="0">
              <a:solidFill>
                <a:srgbClr val="EB21D3"/>
              </a:solidFill>
              <a:latin typeface="Calibri"/>
            </a:rPr>
            <a:t> e-</a:t>
          </a:r>
          <a:r>
            <a:rPr lang="nl-NL" sz="1100" b="1" baseline="30000">
              <a:solidFill>
                <a:srgbClr val="EB21D3"/>
              </a:solidFill>
              <a:latin typeface="Calibri"/>
            </a:rPr>
            <a:t>i</a:t>
          </a:r>
          <a:r>
            <a:rPr lang="el-GR" sz="1100" b="1" baseline="30000">
              <a:solidFill>
                <a:srgbClr val="EB21D3"/>
              </a:solidFill>
              <a:latin typeface="Verdana"/>
              <a:ea typeface="Verdana"/>
              <a:cs typeface="Verdana"/>
            </a:rPr>
            <a:t>φ</a:t>
          </a:r>
          <a:r>
            <a:rPr lang="nl-NL" sz="1100" b="1" baseline="30000">
              <a:solidFill>
                <a:srgbClr val="EB21D3"/>
              </a:solidFill>
            </a:rPr>
            <a:t> </a:t>
          </a:r>
        </a:p>
      </cdr:txBody>
    </cdr:sp>
  </cdr:relSizeAnchor>
  <cdr:relSizeAnchor xmlns:cdr="http://schemas.openxmlformats.org/drawingml/2006/chartDrawing">
    <cdr:from>
      <cdr:x>0.58451</cdr:x>
      <cdr:y>0.64948</cdr:y>
    </cdr:from>
    <cdr:to>
      <cdr:x>0.69117</cdr:x>
      <cdr:y>0.69956</cdr:y>
    </cdr:to>
    <cdr:sp macro="" textlink="">
      <cdr:nvSpPr>
        <cdr:cNvPr id="11" name="Tekstvak 1"/>
        <cdr:cNvSpPr txBox="1"/>
      </cdr:nvSpPr>
      <cdr:spPr>
        <a:xfrm xmlns:a="http://schemas.openxmlformats.org/drawingml/2006/main">
          <a:off x="3162300" y="3360420"/>
          <a:ext cx="577088" cy="2590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rgbClr val="FF0000"/>
              </a:solidFill>
            </a:rPr>
            <a:t>Z + Z</a:t>
          </a:r>
        </a:p>
        <a:p xmlns:a="http://schemas.openxmlformats.org/drawingml/2006/main">
          <a:r>
            <a:rPr lang="nl-NL" sz="1100" b="1">
              <a:solidFill>
                <a:srgbClr val="FF0000"/>
              </a:solidFill>
            </a:rPr>
            <a:t>   2</a:t>
          </a:r>
        </a:p>
      </cdr:txBody>
    </cdr:sp>
  </cdr:relSizeAnchor>
  <cdr:relSizeAnchor xmlns:cdr="http://schemas.openxmlformats.org/drawingml/2006/chartDrawing">
    <cdr:from>
      <cdr:x>0.42394</cdr:x>
      <cdr:y>0.39028</cdr:y>
    </cdr:from>
    <cdr:to>
      <cdr:x>0.53061</cdr:x>
      <cdr:y>0.4757</cdr:y>
    </cdr:to>
    <cdr:sp macro="" textlink="">
      <cdr:nvSpPr>
        <cdr:cNvPr id="12" name="Tekstvak 1"/>
        <cdr:cNvSpPr txBox="1"/>
      </cdr:nvSpPr>
      <cdr:spPr>
        <a:xfrm xmlns:a="http://schemas.openxmlformats.org/drawingml/2006/main">
          <a:off x="2293620" y="2019300"/>
          <a:ext cx="577088" cy="4419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rgbClr val="00B050"/>
              </a:solidFill>
            </a:rPr>
            <a:t>Z - Z</a:t>
          </a:r>
        </a:p>
        <a:p xmlns:a="http://schemas.openxmlformats.org/drawingml/2006/main">
          <a:r>
            <a:rPr lang="nl-NL" sz="1100" b="1">
              <a:solidFill>
                <a:srgbClr val="00B050"/>
              </a:solidFill>
            </a:rPr>
            <a:t>   2</a:t>
          </a:r>
        </a:p>
      </cdr:txBody>
    </cdr:sp>
  </cdr:relSizeAnchor>
  <cdr:relSizeAnchor xmlns:cdr="http://schemas.openxmlformats.org/drawingml/2006/chartDrawing">
    <cdr:from>
      <cdr:x>0.54648</cdr:x>
      <cdr:y>0.01915</cdr:y>
    </cdr:from>
    <cdr:to>
      <cdr:x>0.60141</cdr:x>
      <cdr:y>0.07511</cdr:y>
    </cdr:to>
    <cdr:sp macro="" textlink="">
      <cdr:nvSpPr>
        <cdr:cNvPr id="13" name="Tekstvak 12"/>
        <cdr:cNvSpPr txBox="1"/>
      </cdr:nvSpPr>
      <cdr:spPr>
        <a:xfrm xmlns:a="http://schemas.openxmlformats.org/drawingml/2006/main">
          <a:off x="2956560" y="99060"/>
          <a:ext cx="297180" cy="2895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nl-NL" sz="1100" b="1">
              <a:solidFill>
                <a:schemeClr val="accent3">
                  <a:lumMod val="75000"/>
                </a:schemeClr>
              </a:solidFill>
            </a:rPr>
            <a:t>_</a:t>
          </a:r>
        </a:p>
      </cdr:txBody>
    </cdr:sp>
  </cdr:relSizeAnchor>
  <cdr:relSizeAnchor xmlns:cdr="http://schemas.openxmlformats.org/drawingml/2006/chartDrawing">
    <cdr:from>
      <cdr:x>0.61972</cdr:x>
      <cdr:y>0.62592</cdr:y>
    </cdr:from>
    <cdr:to>
      <cdr:x>0.67465</cdr:x>
      <cdr:y>0.68189</cdr:y>
    </cdr:to>
    <cdr:sp macro="" textlink="">
      <cdr:nvSpPr>
        <cdr:cNvPr id="14" name="Tekstvak 1"/>
        <cdr:cNvSpPr txBox="1"/>
      </cdr:nvSpPr>
      <cdr:spPr>
        <a:xfrm xmlns:a="http://schemas.openxmlformats.org/drawingml/2006/main">
          <a:off x="3352800" y="3238500"/>
          <a:ext cx="297180" cy="2895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rgbClr val="FF0000"/>
              </a:solidFill>
            </a:rPr>
            <a:t>_</a:t>
          </a:r>
        </a:p>
      </cdr:txBody>
    </cdr:sp>
  </cdr:relSizeAnchor>
  <cdr:relSizeAnchor xmlns:cdr="http://schemas.openxmlformats.org/drawingml/2006/chartDrawing">
    <cdr:from>
      <cdr:x>0.45352</cdr:x>
      <cdr:y>0.36524</cdr:y>
    </cdr:from>
    <cdr:to>
      <cdr:x>0.50845</cdr:x>
      <cdr:y>0.42121</cdr:y>
    </cdr:to>
    <cdr:sp macro="" textlink="">
      <cdr:nvSpPr>
        <cdr:cNvPr id="15" name="Tekstvak 1"/>
        <cdr:cNvSpPr txBox="1"/>
      </cdr:nvSpPr>
      <cdr:spPr>
        <a:xfrm xmlns:a="http://schemas.openxmlformats.org/drawingml/2006/main">
          <a:off x="2453640" y="1889760"/>
          <a:ext cx="297180" cy="2895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rgbClr val="00B050"/>
              </a:solidFill>
            </a:rPr>
            <a:t>_</a:t>
          </a:r>
        </a:p>
      </cdr:txBody>
    </cdr:sp>
  </cdr:relSizeAnchor>
  <cdr:relSizeAnchor xmlns:cdr="http://schemas.openxmlformats.org/drawingml/2006/chartDrawing">
    <cdr:from>
      <cdr:x>0.26056</cdr:x>
      <cdr:y>0.28866</cdr:y>
    </cdr:from>
    <cdr:to>
      <cdr:x>0.31549</cdr:x>
      <cdr:y>0.34462</cdr:y>
    </cdr:to>
    <cdr:sp macro="" textlink="">
      <cdr:nvSpPr>
        <cdr:cNvPr id="16" name="Tekstvak 1"/>
        <cdr:cNvSpPr txBox="1"/>
      </cdr:nvSpPr>
      <cdr:spPr>
        <a:xfrm xmlns:a="http://schemas.openxmlformats.org/drawingml/2006/main">
          <a:off x="1409700" y="1493520"/>
          <a:ext cx="297180" cy="2895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rgbClr val="7030A0"/>
              </a:solidFill>
            </a:rPr>
            <a:t>_</a:t>
          </a:r>
        </a:p>
      </cdr:txBody>
    </cdr:sp>
  </cdr:relSizeAnchor>
  <cdr:relSizeAnchor xmlns:cdr="http://schemas.openxmlformats.org/drawingml/2006/chartDrawing">
    <cdr:from>
      <cdr:x>0.69296</cdr:x>
      <cdr:y>0.85567</cdr:y>
    </cdr:from>
    <cdr:to>
      <cdr:x>0.74789</cdr:x>
      <cdr:y>0.91163</cdr:y>
    </cdr:to>
    <cdr:sp macro="" textlink="">
      <cdr:nvSpPr>
        <cdr:cNvPr id="17" name="Tekstvak 1"/>
        <cdr:cNvSpPr txBox="1"/>
      </cdr:nvSpPr>
      <cdr:spPr>
        <a:xfrm xmlns:a="http://schemas.openxmlformats.org/drawingml/2006/main">
          <a:off x="3749040" y="4427220"/>
          <a:ext cx="297180" cy="2895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rgbClr val="EB21D3"/>
              </a:solidFill>
            </a:rPr>
            <a:t>_</a:t>
          </a:r>
        </a:p>
      </cdr:txBody>
    </cdr:sp>
  </cdr:relSizeAnchor>
  <cdr:relSizeAnchor xmlns:cdr="http://schemas.openxmlformats.org/drawingml/2006/chartDrawing">
    <cdr:from>
      <cdr:x>0.91408</cdr:x>
      <cdr:y>0.54786</cdr:y>
    </cdr:from>
    <cdr:to>
      <cdr:x>0.96901</cdr:x>
      <cdr:y>0.60383</cdr:y>
    </cdr:to>
    <cdr:sp macro="" textlink="">
      <cdr:nvSpPr>
        <cdr:cNvPr id="18" name="Tekstvak 1"/>
        <cdr:cNvSpPr txBox="1"/>
      </cdr:nvSpPr>
      <cdr:spPr>
        <a:xfrm xmlns:a="http://schemas.openxmlformats.org/drawingml/2006/main">
          <a:off x="4945380" y="2834640"/>
          <a:ext cx="297180" cy="289560"/>
        </a:xfrm>
        <a:prstGeom xmlns:a="http://schemas.openxmlformats.org/drawingml/2006/main" prst="rect">
          <a:avLst/>
        </a:prstGeom>
        <a:ln xmlns:a="http://schemas.openxmlformats.org/drawingml/2006/main">
          <a:no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chemeClr val="accent6"/>
              </a:solidFill>
            </a:rPr>
            <a:t>_</a:t>
          </a: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1</xdr:col>
      <xdr:colOff>289560</xdr:colOff>
      <xdr:row>401</xdr:row>
      <xdr:rowOff>160020</xdr:rowOff>
    </xdr:from>
    <xdr:to>
      <xdr:col>3</xdr:col>
      <xdr:colOff>38100</xdr:colOff>
      <xdr:row>405</xdr:row>
      <xdr:rowOff>137160</xdr:rowOff>
    </xdr:to>
    <xdr:pic>
      <xdr:nvPicPr>
        <xdr:cNvPr id="54" name="Picture 2" descr="http://www.efunda.com/formulae/vibrations/mdof_images/MDOF_eom_matrix.gif"/>
        <xdr:cNvPicPr>
          <a:picLocks noChangeAspect="1" noChangeArrowheads="1"/>
        </xdr:cNvPicPr>
      </xdr:nvPicPr>
      <xdr:blipFill>
        <a:blip xmlns:r="http://schemas.openxmlformats.org/officeDocument/2006/relationships" r:embed="rId1" cstate="print"/>
        <a:srcRect r="78511" b="48901"/>
        <a:stretch>
          <a:fillRect/>
        </a:stretch>
      </xdr:blipFill>
      <xdr:spPr bwMode="auto">
        <a:xfrm>
          <a:off x="899160" y="49987200"/>
          <a:ext cx="967740" cy="708660"/>
        </a:xfrm>
        <a:prstGeom prst="rect">
          <a:avLst/>
        </a:prstGeom>
        <a:solidFill>
          <a:schemeClr val="bg1"/>
        </a:solidFill>
      </xdr:spPr>
    </xdr:pic>
    <xdr:clientData/>
  </xdr:twoCellAnchor>
  <xdr:twoCellAnchor>
    <xdr:from>
      <xdr:col>9</xdr:col>
      <xdr:colOff>175260</xdr:colOff>
      <xdr:row>70</xdr:row>
      <xdr:rowOff>53340</xdr:rowOff>
    </xdr:from>
    <xdr:to>
      <xdr:col>11</xdr:col>
      <xdr:colOff>281940</xdr:colOff>
      <xdr:row>77</xdr:row>
      <xdr:rowOff>121920</xdr:rowOff>
    </xdr:to>
    <xdr:sp macro="" textlink="">
      <xdr:nvSpPr>
        <xdr:cNvPr id="39" name="Rechthoek 38"/>
        <xdr:cNvSpPr/>
      </xdr:nvSpPr>
      <xdr:spPr>
        <a:xfrm>
          <a:off x="5661660" y="11780520"/>
          <a:ext cx="1325880" cy="134874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oneCellAnchor>
    <xdr:from>
      <xdr:col>3</xdr:col>
      <xdr:colOff>594360</xdr:colOff>
      <xdr:row>137</xdr:row>
      <xdr:rowOff>45720</xdr:rowOff>
    </xdr:from>
    <xdr:ext cx="254942" cy="264560"/>
    <xdr:sp macro="" textlink="">
      <xdr:nvSpPr>
        <xdr:cNvPr id="2" name="Tekstvak 1"/>
        <xdr:cNvSpPr txBox="1"/>
      </xdr:nvSpPr>
      <xdr:spPr>
        <a:xfrm>
          <a:off x="2423160" y="480060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4</xdr:col>
      <xdr:colOff>121920</xdr:colOff>
      <xdr:row>168</xdr:row>
      <xdr:rowOff>22860</xdr:rowOff>
    </xdr:from>
    <xdr:ext cx="254942" cy="264560"/>
    <xdr:sp macro="" textlink="">
      <xdr:nvSpPr>
        <xdr:cNvPr id="3" name="Tekstvak 2"/>
        <xdr:cNvSpPr txBox="1"/>
      </xdr:nvSpPr>
      <xdr:spPr>
        <a:xfrm>
          <a:off x="2560320" y="1018794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8</xdr:col>
      <xdr:colOff>533400</xdr:colOff>
      <xdr:row>169</xdr:row>
      <xdr:rowOff>53340</xdr:rowOff>
    </xdr:from>
    <xdr:ext cx="254942" cy="264560"/>
    <xdr:sp macro="" textlink="">
      <xdr:nvSpPr>
        <xdr:cNvPr id="4" name="Tekstvak 3"/>
        <xdr:cNvSpPr txBox="1"/>
      </xdr:nvSpPr>
      <xdr:spPr>
        <a:xfrm>
          <a:off x="5410200" y="1040130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3</xdr:col>
      <xdr:colOff>144780</xdr:colOff>
      <xdr:row>130</xdr:row>
      <xdr:rowOff>30480</xdr:rowOff>
    </xdr:from>
    <xdr:ext cx="254942" cy="264560"/>
    <xdr:sp macro="" textlink="">
      <xdr:nvSpPr>
        <xdr:cNvPr id="5" name="Tekstvak 4"/>
        <xdr:cNvSpPr txBox="1"/>
      </xdr:nvSpPr>
      <xdr:spPr>
        <a:xfrm>
          <a:off x="1973580" y="345948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4</xdr:col>
      <xdr:colOff>472440</xdr:colOff>
      <xdr:row>131</xdr:row>
      <xdr:rowOff>53340</xdr:rowOff>
    </xdr:from>
    <xdr:ext cx="254942" cy="264560"/>
    <xdr:sp macro="" textlink="">
      <xdr:nvSpPr>
        <xdr:cNvPr id="6" name="Tekstvak 5"/>
        <xdr:cNvSpPr txBox="1"/>
      </xdr:nvSpPr>
      <xdr:spPr>
        <a:xfrm>
          <a:off x="2910840" y="366522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0</xdr:col>
      <xdr:colOff>457200</xdr:colOff>
      <xdr:row>129</xdr:row>
      <xdr:rowOff>30480</xdr:rowOff>
    </xdr:from>
    <xdr:ext cx="254942" cy="264560"/>
    <xdr:sp macro="" textlink="">
      <xdr:nvSpPr>
        <xdr:cNvPr id="7" name="Tekstvak 6"/>
        <xdr:cNvSpPr txBox="1"/>
      </xdr:nvSpPr>
      <xdr:spPr>
        <a:xfrm>
          <a:off x="457200" y="327660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twoCellAnchor editAs="oneCell">
    <xdr:from>
      <xdr:col>0</xdr:col>
      <xdr:colOff>0</xdr:colOff>
      <xdr:row>582</xdr:row>
      <xdr:rowOff>0</xdr:rowOff>
    </xdr:from>
    <xdr:to>
      <xdr:col>14</xdr:col>
      <xdr:colOff>543016</xdr:colOff>
      <xdr:row>594</xdr:row>
      <xdr:rowOff>91440</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6995160"/>
          <a:ext cx="9077416" cy="2286000"/>
        </a:xfrm>
        <a:prstGeom prst="rect">
          <a:avLst/>
        </a:prstGeom>
        <a:noFill/>
        <a:ln w="1">
          <a:noFill/>
          <a:miter lim="800000"/>
          <a:headEnd/>
          <a:tailEnd type="none" w="med" len="med"/>
        </a:ln>
        <a:effectLst/>
      </xdr:spPr>
    </xdr:pic>
    <xdr:clientData/>
  </xdr:twoCellAnchor>
  <xdr:twoCellAnchor editAs="oneCell">
    <xdr:from>
      <xdr:col>1</xdr:col>
      <xdr:colOff>15240</xdr:colOff>
      <xdr:row>580</xdr:row>
      <xdr:rowOff>175260</xdr:rowOff>
    </xdr:from>
    <xdr:to>
      <xdr:col>9</xdr:col>
      <xdr:colOff>376008</xdr:colOff>
      <xdr:row>582</xdr:row>
      <xdr:rowOff>45720</xdr:rowOff>
    </xdr:to>
    <xdr:pic>
      <xdr:nvPicPr>
        <xdr:cNvPr id="1027"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624840" y="25984200"/>
          <a:ext cx="5237568" cy="236220"/>
        </a:xfrm>
        <a:prstGeom prst="rect">
          <a:avLst/>
        </a:prstGeom>
        <a:noFill/>
        <a:ln w="1">
          <a:noFill/>
          <a:miter lim="800000"/>
          <a:headEnd/>
          <a:tailEnd type="none" w="med" len="med"/>
        </a:ln>
        <a:effectLst/>
      </xdr:spPr>
    </xdr:pic>
    <xdr:clientData/>
  </xdr:twoCellAnchor>
  <xdr:twoCellAnchor>
    <xdr:from>
      <xdr:col>0</xdr:col>
      <xdr:colOff>0</xdr:colOff>
      <xdr:row>566</xdr:row>
      <xdr:rowOff>30480</xdr:rowOff>
    </xdr:from>
    <xdr:to>
      <xdr:col>15</xdr:col>
      <xdr:colOff>0</xdr:colOff>
      <xdr:row>579</xdr:row>
      <xdr:rowOff>137160</xdr:rowOff>
    </xdr:to>
    <xdr:sp macro="" textlink="">
      <xdr:nvSpPr>
        <xdr:cNvPr id="1028" name="Text Box 4"/>
        <xdr:cNvSpPr txBox="1">
          <a:spLocks noChangeArrowheads="1"/>
        </xdr:cNvSpPr>
      </xdr:nvSpPr>
      <xdr:spPr bwMode="auto">
        <a:xfrm>
          <a:off x="0" y="80093820"/>
          <a:ext cx="9144000" cy="2484120"/>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nl-NL" sz="1400" b="1" i="0" u="none" strike="noStrike" baseline="0">
              <a:solidFill>
                <a:srgbClr val="000000"/>
              </a:solidFill>
              <a:latin typeface="Calibri"/>
            </a:rPr>
            <a:t>De precieze interpretatie van dergelijke toestanden is enigszins problematisch, omdat men de golffunctie niet direct kan waarnemen. Het is niet zo dat een deeltje zich in twee toestanden tegelijk bevindt, maar het is ook niet zo dat het zich in een van beide toestanden bevindt en men alleen nog niet weet in welke. Wat men wel weet, is dat een systeem bij meting overgaat in één van de samenstellende golffuncties (zie ineenstorten van de golffunctie). Een gepopulariseerde voorstelling van zo’n superpositie is het gedachtenexperiment dat bekend staat als Schrödingers kat.</a:t>
          </a:r>
        </a:p>
        <a:p>
          <a:pPr algn="l" rtl="0">
            <a:defRPr sz="1000"/>
          </a:pPr>
          <a:r>
            <a:rPr lang="nl-NL" sz="1400" b="1" i="0" u="none" strike="noStrike" baseline="0">
              <a:solidFill>
                <a:srgbClr val="000000"/>
              </a:solidFill>
              <a:latin typeface="Calibri"/>
            </a:rPr>
            <a:t>                                           </a:t>
          </a:r>
          <a:r>
            <a:rPr lang="nl-NL" sz="1400" b="1" i="0" u="none" strike="noStrike" baseline="0">
              <a:solidFill>
                <a:srgbClr val="C00000"/>
              </a:solidFill>
              <a:latin typeface="Calibri"/>
            </a:rPr>
            <a:t>MAAR WAT STELT HET DAN WEL FYSISCH PRECIES VOOR???</a:t>
          </a:r>
        </a:p>
        <a:p>
          <a:pPr algn="l" rtl="0">
            <a:defRPr sz="1000"/>
          </a:pPr>
          <a:r>
            <a:rPr lang="nl-NL" sz="1400" b="1" i="0" u="none" strike="noStrike" baseline="0">
              <a:solidFill>
                <a:srgbClr val="C00000"/>
              </a:solidFill>
              <a:latin typeface="Calibri"/>
            </a:rPr>
            <a:t> EEN RELATIE EN INTERACTIE TUSSEN DE VERSCHILLENDE ENERGIETOESTANDEN DAT EEN ENKEL DEELTJE KAN INNEMEN???</a:t>
          </a:r>
        </a:p>
        <a:p>
          <a:pPr algn="l" rtl="0">
            <a:defRPr sz="1000"/>
          </a:pPr>
          <a:r>
            <a:rPr lang="nl-NL" sz="1400" b="1" i="0" u="none" strike="noStrike" baseline="0">
              <a:solidFill>
                <a:srgbClr val="C00000"/>
              </a:solidFill>
              <a:latin typeface="Calibri"/>
            </a:rPr>
            <a:t>          DAT HET ENKELE DEELTJE DAN DE ENERGIE UIT DE DE LINEAIRE SUPERPOSITIE VAN TOESTANDEN KAN HALEN???</a:t>
          </a:r>
        </a:p>
        <a:p>
          <a:pPr algn="l" rtl="0">
            <a:defRPr sz="1000"/>
          </a:pPr>
          <a:r>
            <a:rPr lang="nl-NL" sz="1400" b="1" i="0" u="none" strike="noStrike" baseline="0">
              <a:solidFill>
                <a:srgbClr val="C00000"/>
              </a:solidFill>
              <a:latin typeface="Calibri"/>
            </a:rPr>
            <a:t>                                          </a:t>
          </a:r>
          <a:r>
            <a:rPr lang="nl-NL" sz="1400" b="1" i="0" baseline="0">
              <a:solidFill>
                <a:srgbClr val="C00000"/>
              </a:solidFill>
              <a:latin typeface="+mn-lt"/>
              <a:ea typeface="+mn-ea"/>
              <a:cs typeface="+mn-cs"/>
            </a:rPr>
            <a:t>HOE WEET JE DAN OM WELKE TOESTANDEN HET GAAT??? </a:t>
          </a:r>
          <a:endParaRPr lang="nl-NL" sz="1000" b="1" i="0" baseline="0">
            <a:solidFill>
              <a:srgbClr val="C00000"/>
            </a:solidFill>
            <a:latin typeface="+mn-lt"/>
            <a:ea typeface="+mn-ea"/>
            <a:cs typeface="+mn-cs"/>
          </a:endParaRPr>
        </a:p>
        <a:p>
          <a:pPr algn="l" rtl="0">
            <a:defRPr sz="1000"/>
          </a:pPr>
          <a:r>
            <a:rPr lang="nl-NL" sz="1400" b="1" i="0" u="none" strike="noStrike" baseline="0">
              <a:solidFill>
                <a:srgbClr val="C00000"/>
              </a:solidFill>
              <a:latin typeface="Calibri"/>
            </a:rPr>
            <a:t>                    WAT BEPAALD DAN DE TEKENS VOOR DE TOESTANDEN IN DIE LINEAIRE SUPERPOSITIE???</a:t>
          </a:r>
        </a:p>
        <a:p>
          <a:pPr algn="l" rtl="0">
            <a:defRPr sz="1000"/>
          </a:pPr>
          <a:r>
            <a:rPr lang="nl-NL" sz="1400" b="1" i="0" u="none" strike="noStrike" baseline="0">
              <a:solidFill>
                <a:srgbClr val="C00000"/>
              </a:solidFill>
              <a:latin typeface="Calibri"/>
            </a:rPr>
            <a:t>                                          HOE BEPAAL JE DIE TEKENS EN DE WEEGFACTOREN???</a:t>
          </a:r>
        </a:p>
        <a:p>
          <a:pPr algn="l" rtl="0">
            <a:defRPr sz="1000"/>
          </a:pPr>
          <a:r>
            <a:rPr lang="nl-NL" sz="1400" b="1" i="0" u="none" strike="noStrike" baseline="0">
              <a:solidFill>
                <a:srgbClr val="000000"/>
              </a:solidFill>
              <a:latin typeface="Calibri"/>
            </a:rPr>
            <a:t>                                          </a:t>
          </a:r>
        </a:p>
      </xdr:txBody>
    </xdr:sp>
    <xdr:clientData/>
  </xdr:twoCellAnchor>
  <xdr:oneCellAnchor>
    <xdr:from>
      <xdr:col>11</xdr:col>
      <xdr:colOff>83820</xdr:colOff>
      <xdr:row>158</xdr:row>
      <xdr:rowOff>121920</xdr:rowOff>
    </xdr:from>
    <xdr:ext cx="927242" cy="609013"/>
    <xdr:sp macro="" textlink="">
      <xdr:nvSpPr>
        <xdr:cNvPr id="11" name="Tekstvak 10"/>
        <xdr:cNvSpPr txBox="1"/>
      </xdr:nvSpPr>
      <xdr:spPr>
        <a:xfrm>
          <a:off x="6789420" y="8717280"/>
          <a:ext cx="927242"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p</a:t>
          </a:r>
          <a:r>
            <a:rPr lang="nl-NL" sz="1100" b="1" baseline="-25000"/>
            <a:t>1</a:t>
          </a:r>
          <a:r>
            <a:rPr lang="nl-NL" sz="1100" b="1"/>
            <a:t>p</a:t>
          </a:r>
          <a:r>
            <a:rPr lang="nl-NL" sz="1100" b="1" baseline="-25000"/>
            <a:t>1</a:t>
          </a:r>
          <a:r>
            <a:rPr lang="nl-NL" sz="1100" b="1" baseline="0"/>
            <a:t>  ...  p</a:t>
          </a:r>
          <a:r>
            <a:rPr lang="nl-NL" sz="1100" b="1" baseline="-25000"/>
            <a:t>1</a:t>
          </a:r>
          <a:r>
            <a:rPr lang="nl-NL" sz="1100" b="1" baseline="0"/>
            <a:t>p</a:t>
          </a:r>
          <a:r>
            <a:rPr lang="nl-NL" sz="1100" b="1" baseline="-25000"/>
            <a:t>n</a:t>
          </a:r>
        </a:p>
        <a:p>
          <a:r>
            <a:rPr lang="nl-NL" sz="1100" b="1" baseline="0"/>
            <a:t>...      ...     ...</a:t>
          </a:r>
        </a:p>
        <a:p>
          <a:r>
            <a:rPr lang="nl-NL" sz="1100" b="1" baseline="0"/>
            <a:t>p</a:t>
          </a:r>
          <a:r>
            <a:rPr lang="nl-NL" sz="1100" b="1" baseline="-25000"/>
            <a:t>n</a:t>
          </a:r>
          <a:r>
            <a:rPr lang="nl-NL" sz="1100" b="1" baseline="0"/>
            <a:t>p</a:t>
          </a:r>
          <a:r>
            <a:rPr lang="nl-NL" sz="1100" b="1" baseline="-25000"/>
            <a:t>1</a:t>
          </a:r>
          <a:r>
            <a:rPr lang="nl-NL" sz="1100" b="1" baseline="0"/>
            <a:t>  ...  p</a:t>
          </a:r>
          <a:r>
            <a:rPr lang="nl-NL" sz="1100" b="1" baseline="-25000"/>
            <a:t>n</a:t>
          </a:r>
          <a:r>
            <a:rPr lang="nl-NL" sz="1100" b="1" baseline="0"/>
            <a:t>p</a:t>
          </a:r>
          <a:r>
            <a:rPr lang="nl-NL" sz="1100" b="1" baseline="-25000"/>
            <a:t>n</a:t>
          </a:r>
        </a:p>
      </xdr:txBody>
    </xdr:sp>
    <xdr:clientData/>
  </xdr:oneCellAnchor>
  <xdr:twoCellAnchor>
    <xdr:from>
      <xdr:col>11</xdr:col>
      <xdr:colOff>106680</xdr:colOff>
      <xdr:row>159</xdr:row>
      <xdr:rowOff>15240</xdr:rowOff>
    </xdr:from>
    <xdr:to>
      <xdr:col>11</xdr:col>
      <xdr:colOff>198120</xdr:colOff>
      <xdr:row>161</xdr:row>
      <xdr:rowOff>106680</xdr:rowOff>
    </xdr:to>
    <xdr:sp macro="" textlink="">
      <xdr:nvSpPr>
        <xdr:cNvPr id="12" name="Vierkante haak links 11"/>
        <xdr:cNvSpPr/>
      </xdr:nvSpPr>
      <xdr:spPr>
        <a:xfrm>
          <a:off x="6812280" y="8793480"/>
          <a:ext cx="91440" cy="5029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nl-NL" sz="1100"/>
        </a:p>
      </xdr:txBody>
    </xdr:sp>
    <xdr:clientData/>
  </xdr:twoCellAnchor>
  <xdr:twoCellAnchor>
    <xdr:from>
      <xdr:col>12</xdr:col>
      <xdr:colOff>259080</xdr:colOff>
      <xdr:row>159</xdr:row>
      <xdr:rowOff>7620</xdr:rowOff>
    </xdr:from>
    <xdr:to>
      <xdr:col>12</xdr:col>
      <xdr:colOff>335280</xdr:colOff>
      <xdr:row>161</xdr:row>
      <xdr:rowOff>99060</xdr:rowOff>
    </xdr:to>
    <xdr:sp macro="" textlink="">
      <xdr:nvSpPr>
        <xdr:cNvPr id="13" name="Vierkante haak links 12"/>
        <xdr:cNvSpPr/>
      </xdr:nvSpPr>
      <xdr:spPr>
        <a:xfrm flipH="1">
          <a:off x="7574280" y="8785860"/>
          <a:ext cx="76200" cy="5029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nl-NL" sz="1100"/>
        </a:p>
      </xdr:txBody>
    </xdr:sp>
    <xdr:clientData/>
  </xdr:twoCellAnchor>
  <xdr:twoCellAnchor>
    <xdr:from>
      <xdr:col>10</xdr:col>
      <xdr:colOff>312420</xdr:colOff>
      <xdr:row>160</xdr:row>
      <xdr:rowOff>114300</xdr:rowOff>
    </xdr:from>
    <xdr:to>
      <xdr:col>10</xdr:col>
      <xdr:colOff>586740</xdr:colOff>
      <xdr:row>160</xdr:row>
      <xdr:rowOff>114300</xdr:rowOff>
    </xdr:to>
    <xdr:cxnSp macro="">
      <xdr:nvCxnSpPr>
        <xdr:cNvPr id="15" name="Rechte verbindingslijn met pijl 14"/>
        <xdr:cNvCxnSpPr/>
      </xdr:nvCxnSpPr>
      <xdr:spPr>
        <a:xfrm>
          <a:off x="6408420" y="9098280"/>
          <a:ext cx="27432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60960</xdr:colOff>
      <xdr:row>198</xdr:row>
      <xdr:rowOff>38770</xdr:rowOff>
    </xdr:from>
    <xdr:to>
      <xdr:col>13</xdr:col>
      <xdr:colOff>251460</xdr:colOff>
      <xdr:row>202</xdr:row>
      <xdr:rowOff>29514</xdr:rowOff>
    </xdr:to>
    <xdr:pic>
      <xdr:nvPicPr>
        <xdr:cNvPr id="10" name="Picture 4" descr="http://www.users.csbsju.edu/~frioux/superposition.GIF"/>
        <xdr:cNvPicPr>
          <a:picLocks noChangeAspect="1" noChangeArrowheads="1"/>
        </xdr:cNvPicPr>
      </xdr:nvPicPr>
      <xdr:blipFill>
        <a:blip xmlns:r="http://schemas.openxmlformats.org/officeDocument/2006/relationships" r:embed="rId4" cstate="print"/>
        <a:srcRect t="23258" b="22857"/>
        <a:stretch>
          <a:fillRect/>
        </a:stretch>
      </xdr:blipFill>
      <xdr:spPr bwMode="auto">
        <a:xfrm>
          <a:off x="6156960" y="31410310"/>
          <a:ext cx="2019300" cy="722264"/>
        </a:xfrm>
        <a:prstGeom prst="rect">
          <a:avLst/>
        </a:prstGeom>
        <a:noFill/>
      </xdr:spPr>
    </xdr:pic>
    <xdr:clientData/>
  </xdr:twoCellAnchor>
  <xdr:oneCellAnchor>
    <xdr:from>
      <xdr:col>14</xdr:col>
      <xdr:colOff>266700</xdr:colOff>
      <xdr:row>186</xdr:row>
      <xdr:rowOff>38100</xdr:rowOff>
    </xdr:from>
    <xdr:ext cx="254942" cy="264560"/>
    <xdr:sp macro="" textlink="">
      <xdr:nvSpPr>
        <xdr:cNvPr id="22" name="Tekstvak 21"/>
        <xdr:cNvSpPr txBox="1"/>
      </xdr:nvSpPr>
      <xdr:spPr>
        <a:xfrm>
          <a:off x="8801100" y="3391662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13</xdr:col>
      <xdr:colOff>594360</xdr:colOff>
      <xdr:row>186</xdr:row>
      <xdr:rowOff>68580</xdr:rowOff>
    </xdr:from>
    <xdr:ext cx="254942" cy="264560"/>
    <xdr:sp macro="" textlink="">
      <xdr:nvSpPr>
        <xdr:cNvPr id="23" name="Tekstvak 22"/>
        <xdr:cNvSpPr txBox="1"/>
      </xdr:nvSpPr>
      <xdr:spPr>
        <a:xfrm>
          <a:off x="8519160" y="3394710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7</xdr:col>
      <xdr:colOff>281940</xdr:colOff>
      <xdr:row>188</xdr:row>
      <xdr:rowOff>45720</xdr:rowOff>
    </xdr:from>
    <xdr:ext cx="254942" cy="264560"/>
    <xdr:sp macro="" textlink="">
      <xdr:nvSpPr>
        <xdr:cNvPr id="24" name="Tekstvak 23"/>
        <xdr:cNvSpPr txBox="1"/>
      </xdr:nvSpPr>
      <xdr:spPr>
        <a:xfrm>
          <a:off x="4549140" y="1172718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7</xdr:col>
      <xdr:colOff>0</xdr:colOff>
      <xdr:row>188</xdr:row>
      <xdr:rowOff>68580</xdr:rowOff>
    </xdr:from>
    <xdr:ext cx="254942" cy="264560"/>
    <xdr:sp macro="" textlink="">
      <xdr:nvSpPr>
        <xdr:cNvPr id="25" name="Tekstvak 24"/>
        <xdr:cNvSpPr txBox="1"/>
      </xdr:nvSpPr>
      <xdr:spPr>
        <a:xfrm>
          <a:off x="4267200" y="1175004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8</xdr:col>
      <xdr:colOff>106680</xdr:colOff>
      <xdr:row>24</xdr:row>
      <xdr:rowOff>160020</xdr:rowOff>
    </xdr:from>
    <xdr:ext cx="254942" cy="264560"/>
    <xdr:sp macro="" textlink="">
      <xdr:nvSpPr>
        <xdr:cNvPr id="26" name="Tekstvak 25"/>
        <xdr:cNvSpPr txBox="1"/>
      </xdr:nvSpPr>
      <xdr:spPr>
        <a:xfrm>
          <a:off x="4983480" y="436626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12</xdr:col>
      <xdr:colOff>38100</xdr:colOff>
      <xdr:row>25</xdr:row>
      <xdr:rowOff>160020</xdr:rowOff>
    </xdr:from>
    <xdr:ext cx="254942" cy="264560"/>
    <xdr:sp macro="" textlink="">
      <xdr:nvSpPr>
        <xdr:cNvPr id="27" name="Tekstvak 26"/>
        <xdr:cNvSpPr txBox="1"/>
      </xdr:nvSpPr>
      <xdr:spPr>
        <a:xfrm>
          <a:off x="7353300" y="454914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0</xdr:col>
      <xdr:colOff>198120</xdr:colOff>
      <xdr:row>73</xdr:row>
      <xdr:rowOff>160020</xdr:rowOff>
    </xdr:from>
    <xdr:ext cx="1168781" cy="264560"/>
    <xdr:sp macro="" textlink="">
      <xdr:nvSpPr>
        <xdr:cNvPr id="28" name="Tekstvak 27"/>
        <xdr:cNvSpPr txBox="1"/>
      </xdr:nvSpPr>
      <xdr:spPr>
        <a:xfrm>
          <a:off x="198120" y="11887200"/>
          <a:ext cx="1168781" cy="26456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  INGREDIENTEN </a:t>
          </a:r>
        </a:p>
      </xdr:txBody>
    </xdr:sp>
    <xdr:clientData/>
  </xdr:oneCellAnchor>
  <xdr:twoCellAnchor>
    <xdr:from>
      <xdr:col>2</xdr:col>
      <xdr:colOff>228600</xdr:colOff>
      <xdr:row>69</xdr:row>
      <xdr:rowOff>167640</xdr:rowOff>
    </xdr:from>
    <xdr:to>
      <xdr:col>5</xdr:col>
      <xdr:colOff>182880</xdr:colOff>
      <xdr:row>79</xdr:row>
      <xdr:rowOff>30480</xdr:rowOff>
    </xdr:to>
    <xdr:sp macro="" textlink="">
      <xdr:nvSpPr>
        <xdr:cNvPr id="30" name="Tekstvak 29"/>
        <xdr:cNvSpPr txBox="1"/>
      </xdr:nvSpPr>
      <xdr:spPr>
        <a:xfrm>
          <a:off x="1447800" y="11711940"/>
          <a:ext cx="1783080" cy="169164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l-NL" sz="1100"/>
            <a:t>                  </a:t>
          </a:r>
        </a:p>
      </xdr:txBody>
    </xdr:sp>
    <xdr:clientData/>
  </xdr:twoCellAnchor>
  <xdr:oneCellAnchor>
    <xdr:from>
      <xdr:col>3</xdr:col>
      <xdr:colOff>38100</xdr:colOff>
      <xdr:row>69</xdr:row>
      <xdr:rowOff>175260</xdr:rowOff>
    </xdr:from>
    <xdr:ext cx="1418145" cy="1297919"/>
    <xdr:sp macro="" textlink="">
      <xdr:nvSpPr>
        <xdr:cNvPr id="33" name="Tekstvak 32"/>
        <xdr:cNvSpPr txBox="1"/>
      </xdr:nvSpPr>
      <xdr:spPr>
        <a:xfrm>
          <a:off x="1866900" y="11719560"/>
          <a:ext cx="1418145" cy="1297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VERSTRENGELING</a:t>
          </a:r>
        </a:p>
        <a:p>
          <a:r>
            <a:rPr lang="nl-NL" sz="1100" b="1"/>
            <a:t>      DOORDAT NIET </a:t>
          </a:r>
        </a:p>
        <a:p>
          <a:r>
            <a:rPr lang="nl-NL" sz="1100" b="1"/>
            <a:t>           DIAGONAAL</a:t>
          </a:r>
        </a:p>
        <a:p>
          <a:r>
            <a:rPr lang="nl-NL" sz="1100" b="1"/>
            <a:t>                ELEMENTEN</a:t>
          </a:r>
        </a:p>
        <a:p>
          <a:r>
            <a:rPr lang="nl-NL" sz="1100" b="1"/>
            <a:t>                      NIET </a:t>
          </a:r>
        </a:p>
        <a:p>
          <a:r>
            <a:rPr lang="nl-NL" sz="1100" b="1"/>
            <a:t>                        </a:t>
          </a:r>
          <a:r>
            <a:rPr lang="nl-NL" sz="1100" b="1" baseline="0"/>
            <a:t>  </a:t>
          </a:r>
          <a:r>
            <a:rPr lang="nl-NL" sz="1100" b="1"/>
            <a:t>NUL </a:t>
          </a:r>
        </a:p>
        <a:p>
          <a:r>
            <a:rPr lang="nl-NL" sz="1100" b="1"/>
            <a:t>                             </a:t>
          </a:r>
          <a:r>
            <a:rPr lang="nl-NL" sz="1100" b="1" baseline="0"/>
            <a:t> </a:t>
          </a:r>
          <a:r>
            <a:rPr lang="nl-NL" sz="1100" b="1"/>
            <a:t>ZIJN</a:t>
          </a:r>
        </a:p>
      </xdr:txBody>
    </xdr:sp>
    <xdr:clientData/>
  </xdr:oneCellAnchor>
  <xdr:oneCellAnchor>
    <xdr:from>
      <xdr:col>2</xdr:col>
      <xdr:colOff>190500</xdr:colOff>
      <xdr:row>75</xdr:row>
      <xdr:rowOff>167640</xdr:rowOff>
    </xdr:from>
    <xdr:ext cx="1426224" cy="609013"/>
    <xdr:sp macro="" textlink="">
      <xdr:nvSpPr>
        <xdr:cNvPr id="34" name="Tekstvak 33"/>
        <xdr:cNvSpPr txBox="1"/>
      </xdr:nvSpPr>
      <xdr:spPr>
        <a:xfrm>
          <a:off x="1409700" y="12809220"/>
          <a:ext cx="1426224"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VERSTRENGELING</a:t>
          </a:r>
        </a:p>
        <a:p>
          <a:r>
            <a:rPr lang="nl-NL" sz="1100" b="1"/>
            <a:t>    DOOR NIET</a:t>
          </a:r>
        </a:p>
        <a:p>
          <a:r>
            <a:rPr lang="nl-NL" sz="1100" b="1"/>
            <a:t>        NUL ELEMENTEN</a:t>
          </a:r>
        </a:p>
      </xdr:txBody>
    </xdr:sp>
    <xdr:clientData/>
  </xdr:oneCellAnchor>
  <xdr:oneCellAnchor>
    <xdr:from>
      <xdr:col>5</xdr:col>
      <xdr:colOff>307331</xdr:colOff>
      <xdr:row>71</xdr:row>
      <xdr:rowOff>73672</xdr:rowOff>
    </xdr:from>
    <xdr:ext cx="264560" cy="1168781"/>
    <xdr:sp macro="" textlink="">
      <xdr:nvSpPr>
        <xdr:cNvPr id="35" name="Tekstvak 34"/>
        <xdr:cNvSpPr txBox="1"/>
      </xdr:nvSpPr>
      <xdr:spPr>
        <a:xfrm rot="5400000">
          <a:off x="2903220" y="11887203"/>
          <a:ext cx="1168781" cy="26456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  INGREDIENTEN </a:t>
          </a:r>
        </a:p>
      </xdr:txBody>
    </xdr:sp>
    <xdr:clientData/>
  </xdr:oneCellAnchor>
  <xdr:oneCellAnchor>
    <xdr:from>
      <xdr:col>7</xdr:col>
      <xdr:colOff>365760</xdr:colOff>
      <xdr:row>73</xdr:row>
      <xdr:rowOff>48248</xdr:rowOff>
    </xdr:from>
    <xdr:ext cx="832023" cy="264560"/>
    <xdr:sp macro="" textlink="">
      <xdr:nvSpPr>
        <xdr:cNvPr id="36" name="Tekstvak 35"/>
        <xdr:cNvSpPr txBox="1"/>
      </xdr:nvSpPr>
      <xdr:spPr>
        <a:xfrm>
          <a:off x="4632960" y="11775428"/>
          <a:ext cx="832023" cy="26456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  TAARTEN</a:t>
          </a:r>
        </a:p>
      </xdr:txBody>
    </xdr:sp>
    <xdr:clientData/>
  </xdr:oneCellAnchor>
  <xdr:oneCellAnchor>
    <xdr:from>
      <xdr:col>8</xdr:col>
      <xdr:colOff>577362</xdr:colOff>
      <xdr:row>73</xdr:row>
      <xdr:rowOff>77221</xdr:rowOff>
    </xdr:from>
    <xdr:ext cx="1753160" cy="264560"/>
    <xdr:sp macro="" textlink="">
      <xdr:nvSpPr>
        <xdr:cNvPr id="37" name="Tekstvak 36"/>
        <xdr:cNvSpPr txBox="1"/>
      </xdr:nvSpPr>
      <xdr:spPr>
        <a:xfrm rot="2661245">
          <a:off x="5454162" y="12353041"/>
          <a:ext cx="1753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nl-NL" sz="1100" b="1"/>
            <a:t>-DIAGONAAL ELEMENTEN-</a:t>
          </a:r>
        </a:p>
      </xdr:txBody>
    </xdr:sp>
    <xdr:clientData/>
  </xdr:oneCellAnchor>
  <xdr:oneCellAnchor>
    <xdr:from>
      <xdr:col>11</xdr:col>
      <xdr:colOff>574030</xdr:colOff>
      <xdr:row>71</xdr:row>
      <xdr:rowOff>177388</xdr:rowOff>
    </xdr:from>
    <xdr:ext cx="264560" cy="768287"/>
    <xdr:sp macro="" textlink="">
      <xdr:nvSpPr>
        <xdr:cNvPr id="38" name="Tekstvak 37"/>
        <xdr:cNvSpPr txBox="1"/>
      </xdr:nvSpPr>
      <xdr:spPr>
        <a:xfrm rot="5400000">
          <a:off x="7027766" y="11790672"/>
          <a:ext cx="768287" cy="26456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 TAARTEN</a:t>
          </a:r>
        </a:p>
      </xdr:txBody>
    </xdr:sp>
    <xdr:clientData/>
  </xdr:oneCellAnchor>
  <xdr:oneCellAnchor>
    <xdr:from>
      <xdr:col>1</xdr:col>
      <xdr:colOff>530692</xdr:colOff>
      <xdr:row>73</xdr:row>
      <xdr:rowOff>164188</xdr:rowOff>
    </xdr:from>
    <xdr:ext cx="2401586" cy="264560"/>
    <xdr:sp macro="" textlink="">
      <xdr:nvSpPr>
        <xdr:cNvPr id="32" name="Tekstvak 31"/>
        <xdr:cNvSpPr txBox="1"/>
      </xdr:nvSpPr>
      <xdr:spPr>
        <a:xfrm rot="2606592">
          <a:off x="1140292" y="12440008"/>
          <a:ext cx="240158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nl-NL" sz="1100" b="1"/>
            <a:t>------DIAGONAAL ELEMENTEN----------</a:t>
          </a:r>
        </a:p>
      </xdr:txBody>
    </xdr:sp>
    <xdr:clientData/>
  </xdr:oneCellAnchor>
  <xdr:twoCellAnchor>
    <xdr:from>
      <xdr:col>6</xdr:col>
      <xdr:colOff>190500</xdr:colOff>
      <xdr:row>73</xdr:row>
      <xdr:rowOff>144780</xdr:rowOff>
    </xdr:from>
    <xdr:to>
      <xdr:col>7</xdr:col>
      <xdr:colOff>213360</xdr:colOff>
      <xdr:row>74</xdr:row>
      <xdr:rowOff>99060</xdr:rowOff>
    </xdr:to>
    <xdr:sp macro="" textlink="">
      <xdr:nvSpPr>
        <xdr:cNvPr id="40" name="Ingekeepte PIJL-RECHTS 39"/>
        <xdr:cNvSpPr/>
      </xdr:nvSpPr>
      <xdr:spPr>
        <a:xfrm>
          <a:off x="3848100" y="12420600"/>
          <a:ext cx="632460" cy="137160"/>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9</xdr:col>
      <xdr:colOff>304800</xdr:colOff>
      <xdr:row>74</xdr:row>
      <xdr:rowOff>91440</xdr:rowOff>
    </xdr:from>
    <xdr:to>
      <xdr:col>10</xdr:col>
      <xdr:colOff>144780</xdr:colOff>
      <xdr:row>76</xdr:row>
      <xdr:rowOff>152400</xdr:rowOff>
    </xdr:to>
    <xdr:sp macro="" textlink="">
      <xdr:nvSpPr>
        <xdr:cNvPr id="41" name="Ovaal 40"/>
        <xdr:cNvSpPr/>
      </xdr:nvSpPr>
      <xdr:spPr>
        <a:xfrm>
          <a:off x="5791200" y="12550140"/>
          <a:ext cx="449580" cy="42672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oneCellAnchor>
    <xdr:from>
      <xdr:col>9</xdr:col>
      <xdr:colOff>342900</xdr:colOff>
      <xdr:row>70</xdr:row>
      <xdr:rowOff>38100</xdr:rowOff>
    </xdr:from>
    <xdr:ext cx="1273747" cy="609013"/>
    <xdr:sp macro="" textlink="">
      <xdr:nvSpPr>
        <xdr:cNvPr id="42" name="Tekstvak 41"/>
        <xdr:cNvSpPr txBox="1"/>
      </xdr:nvSpPr>
      <xdr:spPr>
        <a:xfrm>
          <a:off x="5829300" y="11765280"/>
          <a:ext cx="1273747"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NIET  DIAGONAAL</a:t>
          </a:r>
        </a:p>
        <a:p>
          <a:r>
            <a:rPr lang="nl-NL" sz="1100" b="1"/>
            <a:t>     ELEMENTEN</a:t>
          </a:r>
        </a:p>
        <a:p>
          <a:r>
            <a:rPr lang="nl-NL" sz="1100" b="1"/>
            <a:t>            ALLEN NUL</a:t>
          </a:r>
        </a:p>
      </xdr:txBody>
    </xdr:sp>
    <xdr:clientData/>
  </xdr:oneCellAnchor>
  <xdr:twoCellAnchor editAs="oneCell">
    <xdr:from>
      <xdr:col>0</xdr:col>
      <xdr:colOff>0</xdr:colOff>
      <xdr:row>387</xdr:row>
      <xdr:rowOff>76200</xdr:rowOff>
    </xdr:from>
    <xdr:to>
      <xdr:col>7</xdr:col>
      <xdr:colOff>236220</xdr:colOff>
      <xdr:row>391</xdr:row>
      <xdr:rowOff>53340</xdr:rowOff>
    </xdr:to>
    <xdr:pic>
      <xdr:nvPicPr>
        <xdr:cNvPr id="45" name="Picture 2" descr="http://www.efunda.com/formulae/vibrations/mdof_images/MDOF_eom_matrix.gif"/>
        <xdr:cNvPicPr>
          <a:picLocks noChangeAspect="1" noChangeArrowheads="1"/>
        </xdr:cNvPicPr>
      </xdr:nvPicPr>
      <xdr:blipFill>
        <a:blip xmlns:r="http://schemas.openxmlformats.org/officeDocument/2006/relationships" r:embed="rId1" cstate="print"/>
        <a:srcRect b="48901"/>
        <a:stretch>
          <a:fillRect/>
        </a:stretch>
      </xdr:blipFill>
      <xdr:spPr bwMode="auto">
        <a:xfrm>
          <a:off x="0" y="47144940"/>
          <a:ext cx="4503420" cy="708660"/>
        </a:xfrm>
        <a:prstGeom prst="rect">
          <a:avLst/>
        </a:prstGeom>
        <a:solidFill>
          <a:schemeClr val="bg1"/>
        </a:solidFill>
      </xdr:spPr>
    </xdr:pic>
    <xdr:clientData/>
  </xdr:twoCellAnchor>
  <xdr:twoCellAnchor editAs="oneCell">
    <xdr:from>
      <xdr:col>4</xdr:col>
      <xdr:colOff>548640</xdr:colOff>
      <xdr:row>387</xdr:row>
      <xdr:rowOff>45720</xdr:rowOff>
    </xdr:from>
    <xdr:to>
      <xdr:col>9</xdr:col>
      <xdr:colOff>525780</xdr:colOff>
      <xdr:row>391</xdr:row>
      <xdr:rowOff>53340</xdr:rowOff>
    </xdr:to>
    <xdr:pic>
      <xdr:nvPicPr>
        <xdr:cNvPr id="43" name="Picture 2" descr="http://www.efunda.com/formulae/vibrations/mdof_images/MDOF_eom_matrix.gif"/>
        <xdr:cNvPicPr>
          <a:picLocks noChangeAspect="1" noChangeArrowheads="1"/>
        </xdr:cNvPicPr>
      </xdr:nvPicPr>
      <xdr:blipFill>
        <a:blip xmlns:r="http://schemas.openxmlformats.org/officeDocument/2006/relationships" r:embed="rId1" cstate="print"/>
        <a:srcRect l="32826" t="48901" b="-2198"/>
        <a:stretch>
          <a:fillRect/>
        </a:stretch>
      </xdr:blipFill>
      <xdr:spPr bwMode="auto">
        <a:xfrm>
          <a:off x="2987040" y="47114460"/>
          <a:ext cx="3025140" cy="739140"/>
        </a:xfrm>
        <a:prstGeom prst="rect">
          <a:avLst/>
        </a:prstGeom>
        <a:solidFill>
          <a:schemeClr val="bg1"/>
        </a:solidFill>
      </xdr:spPr>
    </xdr:pic>
    <xdr:clientData/>
  </xdr:twoCellAnchor>
  <xdr:twoCellAnchor editAs="oneCell">
    <xdr:from>
      <xdr:col>5</xdr:col>
      <xdr:colOff>190500</xdr:colOff>
      <xdr:row>401</xdr:row>
      <xdr:rowOff>160020</xdr:rowOff>
    </xdr:from>
    <xdr:to>
      <xdr:col>7</xdr:col>
      <xdr:colOff>213360</xdr:colOff>
      <xdr:row>405</xdr:row>
      <xdr:rowOff>137160</xdr:rowOff>
    </xdr:to>
    <xdr:pic>
      <xdr:nvPicPr>
        <xdr:cNvPr id="46" name="Picture 2" descr="http://www.efunda.com/formulae/vibrations/mdof_images/MDOF_eom_matrix.gif"/>
        <xdr:cNvPicPr>
          <a:picLocks noChangeAspect="1" noChangeArrowheads="1"/>
        </xdr:cNvPicPr>
      </xdr:nvPicPr>
      <xdr:blipFill>
        <a:blip xmlns:r="http://schemas.openxmlformats.org/officeDocument/2006/relationships" r:embed="rId1" cstate="print"/>
        <a:srcRect l="30288" r="42132" b="48901"/>
        <a:stretch>
          <a:fillRect/>
        </a:stretch>
      </xdr:blipFill>
      <xdr:spPr bwMode="auto">
        <a:xfrm>
          <a:off x="3238500" y="49987200"/>
          <a:ext cx="1242060" cy="708660"/>
        </a:xfrm>
        <a:prstGeom prst="rect">
          <a:avLst/>
        </a:prstGeom>
        <a:solidFill>
          <a:schemeClr val="bg1"/>
        </a:solidFill>
      </xdr:spPr>
    </xdr:pic>
    <xdr:clientData/>
  </xdr:twoCellAnchor>
  <xdr:twoCellAnchor editAs="oneCell">
    <xdr:from>
      <xdr:col>9</xdr:col>
      <xdr:colOff>213360</xdr:colOff>
      <xdr:row>401</xdr:row>
      <xdr:rowOff>129540</xdr:rowOff>
    </xdr:from>
    <xdr:to>
      <xdr:col>12</xdr:col>
      <xdr:colOff>541020</xdr:colOff>
      <xdr:row>405</xdr:row>
      <xdr:rowOff>137160</xdr:rowOff>
    </xdr:to>
    <xdr:pic>
      <xdr:nvPicPr>
        <xdr:cNvPr id="47" name="Picture 2" descr="http://www.efunda.com/formulae/vibrations/mdof_images/MDOF_eom_matrix.gif"/>
        <xdr:cNvPicPr>
          <a:picLocks noChangeAspect="1" noChangeArrowheads="1"/>
        </xdr:cNvPicPr>
      </xdr:nvPicPr>
      <xdr:blipFill>
        <a:blip xmlns:r="http://schemas.openxmlformats.org/officeDocument/2006/relationships" r:embed="rId1" cstate="print"/>
        <a:srcRect l="32826" t="48901" r="19289" b="-2198"/>
        <a:stretch>
          <a:fillRect/>
        </a:stretch>
      </xdr:blipFill>
      <xdr:spPr bwMode="auto">
        <a:xfrm>
          <a:off x="5699760" y="49956720"/>
          <a:ext cx="2156460" cy="739140"/>
        </a:xfrm>
        <a:prstGeom prst="rect">
          <a:avLst/>
        </a:prstGeom>
        <a:solidFill>
          <a:schemeClr val="bg1"/>
        </a:solidFill>
      </xdr:spPr>
    </xdr:pic>
    <xdr:clientData/>
  </xdr:twoCellAnchor>
  <xdr:twoCellAnchor>
    <xdr:from>
      <xdr:col>1</xdr:col>
      <xdr:colOff>365760</xdr:colOff>
      <xdr:row>402</xdr:row>
      <xdr:rowOff>144780</xdr:rowOff>
    </xdr:from>
    <xdr:to>
      <xdr:col>2</xdr:col>
      <xdr:colOff>327660</xdr:colOff>
      <xdr:row>405</xdr:row>
      <xdr:rowOff>83820</xdr:rowOff>
    </xdr:to>
    <xdr:sp macro="" textlink="">
      <xdr:nvSpPr>
        <xdr:cNvPr id="48" name="Rechthoekige driehoek 47"/>
        <xdr:cNvSpPr/>
      </xdr:nvSpPr>
      <xdr:spPr>
        <a:xfrm>
          <a:off x="975360" y="50154840"/>
          <a:ext cx="571500" cy="487680"/>
        </a:xfrm>
        <a:prstGeom prst="rtTriangle">
          <a:avLst/>
        </a:prstGeom>
        <a:solidFill>
          <a:srgbClr val="C00000">
            <a:alpha val="3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xdr:col>
      <xdr:colOff>594360</xdr:colOff>
      <xdr:row>402</xdr:row>
      <xdr:rowOff>22860</xdr:rowOff>
    </xdr:from>
    <xdr:to>
      <xdr:col>2</xdr:col>
      <xdr:colOff>556260</xdr:colOff>
      <xdr:row>404</xdr:row>
      <xdr:rowOff>144780</xdr:rowOff>
    </xdr:to>
    <xdr:sp macro="" textlink="">
      <xdr:nvSpPr>
        <xdr:cNvPr id="49" name="Rechthoekige driehoek 48"/>
        <xdr:cNvSpPr/>
      </xdr:nvSpPr>
      <xdr:spPr>
        <a:xfrm rot="10800000">
          <a:off x="1203960" y="50032920"/>
          <a:ext cx="571500" cy="487680"/>
        </a:xfrm>
        <a:prstGeom prst="rtTriangle">
          <a:avLst/>
        </a:prstGeom>
        <a:solidFill>
          <a:srgbClr val="C00000">
            <a:alpha val="3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5</xdr:col>
      <xdr:colOff>251460</xdr:colOff>
      <xdr:row>402</xdr:row>
      <xdr:rowOff>152400</xdr:rowOff>
    </xdr:from>
    <xdr:to>
      <xdr:col>6</xdr:col>
      <xdr:colOff>502920</xdr:colOff>
      <xdr:row>405</xdr:row>
      <xdr:rowOff>114300</xdr:rowOff>
    </xdr:to>
    <xdr:sp macro="" textlink="">
      <xdr:nvSpPr>
        <xdr:cNvPr id="50" name="Rechthoekige driehoek 49"/>
        <xdr:cNvSpPr/>
      </xdr:nvSpPr>
      <xdr:spPr>
        <a:xfrm>
          <a:off x="3299460" y="50162460"/>
          <a:ext cx="861060" cy="510540"/>
        </a:xfrm>
        <a:prstGeom prst="rtTriangle">
          <a:avLst/>
        </a:prstGeom>
        <a:solidFill>
          <a:srgbClr val="C00000">
            <a:alpha val="3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5</xdr:col>
      <xdr:colOff>480060</xdr:colOff>
      <xdr:row>402</xdr:row>
      <xdr:rowOff>30480</xdr:rowOff>
    </xdr:from>
    <xdr:to>
      <xdr:col>7</xdr:col>
      <xdr:colOff>121920</xdr:colOff>
      <xdr:row>404</xdr:row>
      <xdr:rowOff>175260</xdr:rowOff>
    </xdr:to>
    <xdr:sp macro="" textlink="">
      <xdr:nvSpPr>
        <xdr:cNvPr id="51" name="Rechthoekige driehoek 50"/>
        <xdr:cNvSpPr/>
      </xdr:nvSpPr>
      <xdr:spPr>
        <a:xfrm rot="10800000">
          <a:off x="3528060" y="50040540"/>
          <a:ext cx="861060" cy="510540"/>
        </a:xfrm>
        <a:prstGeom prst="rtTriangle">
          <a:avLst/>
        </a:prstGeom>
        <a:solidFill>
          <a:srgbClr val="C00000">
            <a:alpha val="3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9</xdr:col>
      <xdr:colOff>312420</xdr:colOff>
      <xdr:row>402</xdr:row>
      <xdr:rowOff>144780</xdr:rowOff>
    </xdr:from>
    <xdr:to>
      <xdr:col>12</xdr:col>
      <xdr:colOff>182880</xdr:colOff>
      <xdr:row>405</xdr:row>
      <xdr:rowOff>106680</xdr:rowOff>
    </xdr:to>
    <xdr:sp macro="" textlink="">
      <xdr:nvSpPr>
        <xdr:cNvPr id="52" name="Rechthoekige driehoek 51"/>
        <xdr:cNvSpPr/>
      </xdr:nvSpPr>
      <xdr:spPr>
        <a:xfrm>
          <a:off x="5798820" y="50154840"/>
          <a:ext cx="1699260" cy="510540"/>
        </a:xfrm>
        <a:prstGeom prst="rtTriangle">
          <a:avLst/>
        </a:prstGeom>
        <a:solidFill>
          <a:srgbClr val="C00000">
            <a:alpha val="3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10</xdr:col>
      <xdr:colOff>175260</xdr:colOff>
      <xdr:row>401</xdr:row>
      <xdr:rowOff>137160</xdr:rowOff>
    </xdr:from>
    <xdr:to>
      <xdr:col>12</xdr:col>
      <xdr:colOff>518160</xdr:colOff>
      <xdr:row>404</xdr:row>
      <xdr:rowOff>121920</xdr:rowOff>
    </xdr:to>
    <xdr:sp macro="" textlink="">
      <xdr:nvSpPr>
        <xdr:cNvPr id="53" name="Rechthoekige driehoek 52"/>
        <xdr:cNvSpPr/>
      </xdr:nvSpPr>
      <xdr:spPr>
        <a:xfrm rot="10800000">
          <a:off x="6271260" y="49964340"/>
          <a:ext cx="1562100" cy="533400"/>
        </a:xfrm>
        <a:prstGeom prst="rtTriangle">
          <a:avLst/>
        </a:prstGeom>
        <a:solidFill>
          <a:srgbClr val="C00000">
            <a:alpha val="3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8</xdr:col>
      <xdr:colOff>0</xdr:colOff>
      <xdr:row>411</xdr:row>
      <xdr:rowOff>152400</xdr:rowOff>
    </xdr:from>
    <xdr:to>
      <xdr:col>8</xdr:col>
      <xdr:colOff>45719</xdr:colOff>
      <xdr:row>415</xdr:row>
      <xdr:rowOff>0</xdr:rowOff>
    </xdr:to>
    <xdr:sp macro="" textlink="">
      <xdr:nvSpPr>
        <xdr:cNvPr id="55" name="Vierkante haak links 54"/>
        <xdr:cNvSpPr/>
      </xdr:nvSpPr>
      <xdr:spPr>
        <a:xfrm>
          <a:off x="2438400" y="51625500"/>
          <a:ext cx="45719" cy="579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nl-NL" sz="1100"/>
        </a:p>
      </xdr:txBody>
    </xdr:sp>
    <xdr:clientData/>
  </xdr:twoCellAnchor>
  <xdr:twoCellAnchor>
    <xdr:from>
      <xdr:col>11</xdr:col>
      <xdr:colOff>312421</xdr:colOff>
      <xdr:row>411</xdr:row>
      <xdr:rowOff>152400</xdr:rowOff>
    </xdr:from>
    <xdr:to>
      <xdr:col>11</xdr:col>
      <xdr:colOff>358140</xdr:colOff>
      <xdr:row>415</xdr:row>
      <xdr:rowOff>0</xdr:rowOff>
    </xdr:to>
    <xdr:sp macro="" textlink="">
      <xdr:nvSpPr>
        <xdr:cNvPr id="56" name="Vierkante haak links 55"/>
        <xdr:cNvSpPr/>
      </xdr:nvSpPr>
      <xdr:spPr>
        <a:xfrm flipH="1">
          <a:off x="7018021" y="51625500"/>
          <a:ext cx="45719" cy="5943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nl-NL" sz="1100"/>
        </a:p>
      </xdr:txBody>
    </xdr:sp>
    <xdr:clientData/>
  </xdr:twoCellAnchor>
  <xdr:twoCellAnchor>
    <xdr:from>
      <xdr:col>8</xdr:col>
      <xdr:colOff>38100</xdr:colOff>
      <xdr:row>413</xdr:row>
      <xdr:rowOff>0</xdr:rowOff>
    </xdr:from>
    <xdr:to>
      <xdr:col>10</xdr:col>
      <xdr:colOff>365760</xdr:colOff>
      <xdr:row>414</xdr:row>
      <xdr:rowOff>167640</xdr:rowOff>
    </xdr:to>
    <xdr:sp macro="" textlink="">
      <xdr:nvSpPr>
        <xdr:cNvPr id="57" name="Rechthoekige driehoek 56"/>
        <xdr:cNvSpPr/>
      </xdr:nvSpPr>
      <xdr:spPr>
        <a:xfrm>
          <a:off x="2476500" y="51838860"/>
          <a:ext cx="1546860" cy="350520"/>
        </a:xfrm>
        <a:prstGeom prst="rtTriangle">
          <a:avLst/>
        </a:prstGeom>
        <a:solidFill>
          <a:srgbClr val="92D050">
            <a:alpha val="3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9</xdr:col>
      <xdr:colOff>114300</xdr:colOff>
      <xdr:row>411</xdr:row>
      <xdr:rowOff>175260</xdr:rowOff>
    </xdr:from>
    <xdr:to>
      <xdr:col>11</xdr:col>
      <xdr:colOff>289560</xdr:colOff>
      <xdr:row>414</xdr:row>
      <xdr:rowOff>38100</xdr:rowOff>
    </xdr:to>
    <xdr:sp macro="" textlink="">
      <xdr:nvSpPr>
        <xdr:cNvPr id="58" name="Rechthoekige driehoek 57"/>
        <xdr:cNvSpPr/>
      </xdr:nvSpPr>
      <xdr:spPr>
        <a:xfrm rot="10800000">
          <a:off x="5600700" y="52745640"/>
          <a:ext cx="1394460" cy="411480"/>
        </a:xfrm>
        <a:prstGeom prst="rtTriangle">
          <a:avLst/>
        </a:prstGeom>
        <a:solidFill>
          <a:srgbClr val="92D050">
            <a:alpha val="3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8</xdr:col>
      <xdr:colOff>0</xdr:colOff>
      <xdr:row>416</xdr:row>
      <xdr:rowOff>152400</xdr:rowOff>
    </xdr:from>
    <xdr:to>
      <xdr:col>8</xdr:col>
      <xdr:colOff>45719</xdr:colOff>
      <xdr:row>420</xdr:row>
      <xdr:rowOff>0</xdr:rowOff>
    </xdr:to>
    <xdr:sp macro="" textlink="">
      <xdr:nvSpPr>
        <xdr:cNvPr id="59" name="Vierkante haak links 58"/>
        <xdr:cNvSpPr/>
      </xdr:nvSpPr>
      <xdr:spPr>
        <a:xfrm>
          <a:off x="4876800" y="51625500"/>
          <a:ext cx="45719" cy="579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nl-NL" sz="1100"/>
        </a:p>
      </xdr:txBody>
    </xdr:sp>
    <xdr:clientData/>
  </xdr:twoCellAnchor>
  <xdr:twoCellAnchor>
    <xdr:from>
      <xdr:col>11</xdr:col>
      <xdr:colOff>312421</xdr:colOff>
      <xdr:row>416</xdr:row>
      <xdr:rowOff>167640</xdr:rowOff>
    </xdr:from>
    <xdr:to>
      <xdr:col>11</xdr:col>
      <xdr:colOff>358140</xdr:colOff>
      <xdr:row>420</xdr:row>
      <xdr:rowOff>15240</xdr:rowOff>
    </xdr:to>
    <xdr:sp macro="" textlink="">
      <xdr:nvSpPr>
        <xdr:cNvPr id="60" name="Vierkante haak links 59"/>
        <xdr:cNvSpPr/>
      </xdr:nvSpPr>
      <xdr:spPr>
        <a:xfrm flipH="1">
          <a:off x="7018021" y="52570380"/>
          <a:ext cx="45719" cy="579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nl-NL" sz="1100"/>
        </a:p>
      </xdr:txBody>
    </xdr:sp>
    <xdr:clientData/>
  </xdr:twoCellAnchor>
  <xdr:twoCellAnchor>
    <xdr:from>
      <xdr:col>8</xdr:col>
      <xdr:colOff>38100</xdr:colOff>
      <xdr:row>418</xdr:row>
      <xdr:rowOff>0</xdr:rowOff>
    </xdr:from>
    <xdr:to>
      <xdr:col>10</xdr:col>
      <xdr:colOff>365760</xdr:colOff>
      <xdr:row>419</xdr:row>
      <xdr:rowOff>167640</xdr:rowOff>
    </xdr:to>
    <xdr:sp macro="" textlink="">
      <xdr:nvSpPr>
        <xdr:cNvPr id="61" name="Rechthoekige driehoek 60"/>
        <xdr:cNvSpPr/>
      </xdr:nvSpPr>
      <xdr:spPr>
        <a:xfrm>
          <a:off x="4914900" y="51838860"/>
          <a:ext cx="1546860" cy="350520"/>
        </a:xfrm>
        <a:prstGeom prst="rtTriangle">
          <a:avLst/>
        </a:prstGeom>
        <a:solidFill>
          <a:srgbClr val="EB21D3">
            <a:alpha val="3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9</xdr:col>
      <xdr:colOff>114300</xdr:colOff>
      <xdr:row>416</xdr:row>
      <xdr:rowOff>175260</xdr:rowOff>
    </xdr:from>
    <xdr:to>
      <xdr:col>11</xdr:col>
      <xdr:colOff>289560</xdr:colOff>
      <xdr:row>419</xdr:row>
      <xdr:rowOff>38100</xdr:rowOff>
    </xdr:to>
    <xdr:sp macro="" textlink="">
      <xdr:nvSpPr>
        <xdr:cNvPr id="62" name="Rechthoekige driehoek 61"/>
        <xdr:cNvSpPr/>
      </xdr:nvSpPr>
      <xdr:spPr>
        <a:xfrm rot="10800000">
          <a:off x="5600700" y="51648360"/>
          <a:ext cx="1394460" cy="411480"/>
        </a:xfrm>
        <a:prstGeom prst="rtTriangle">
          <a:avLst/>
        </a:prstGeom>
        <a:solidFill>
          <a:srgbClr val="EB21D3">
            <a:alpha val="3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oneCellAnchor>
    <xdr:from>
      <xdr:col>1</xdr:col>
      <xdr:colOff>373380</xdr:colOff>
      <xdr:row>393</xdr:row>
      <xdr:rowOff>83820</xdr:rowOff>
    </xdr:from>
    <xdr:ext cx="260071" cy="264560"/>
    <xdr:sp macro="" textlink="">
      <xdr:nvSpPr>
        <xdr:cNvPr id="63" name="Tekstvak 62"/>
        <xdr:cNvSpPr txBox="1"/>
      </xdr:nvSpPr>
      <xdr:spPr>
        <a:xfrm>
          <a:off x="982980" y="48798480"/>
          <a:ext cx="2600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a:t>
          </a:r>
        </a:p>
      </xdr:txBody>
    </xdr:sp>
    <xdr:clientData/>
  </xdr:oneCellAnchor>
  <xdr:oneCellAnchor>
    <xdr:from>
      <xdr:col>4</xdr:col>
      <xdr:colOff>236220</xdr:colOff>
      <xdr:row>393</xdr:row>
      <xdr:rowOff>76200</xdr:rowOff>
    </xdr:from>
    <xdr:ext cx="222369" cy="264560"/>
    <xdr:sp macro="" textlink="">
      <xdr:nvSpPr>
        <xdr:cNvPr id="64" name="Tekstvak 63"/>
        <xdr:cNvSpPr txBox="1"/>
      </xdr:nvSpPr>
      <xdr:spPr>
        <a:xfrm>
          <a:off x="2674620" y="48790860"/>
          <a:ext cx="22236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a:t>
          </a:r>
        </a:p>
      </xdr:txBody>
    </xdr:sp>
    <xdr:clientData/>
  </xdr:oneCellAnchor>
  <xdr:oneCellAnchor>
    <xdr:from>
      <xdr:col>4</xdr:col>
      <xdr:colOff>205740</xdr:colOff>
      <xdr:row>391</xdr:row>
      <xdr:rowOff>76200</xdr:rowOff>
    </xdr:from>
    <xdr:ext cx="222369" cy="264560"/>
    <xdr:sp macro="" textlink="">
      <xdr:nvSpPr>
        <xdr:cNvPr id="66" name="Tekstvak 65"/>
        <xdr:cNvSpPr txBox="1"/>
      </xdr:nvSpPr>
      <xdr:spPr>
        <a:xfrm>
          <a:off x="2644140" y="48425100"/>
          <a:ext cx="22236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a:t>
          </a:r>
        </a:p>
      </xdr:txBody>
    </xdr:sp>
    <xdr:clientData/>
  </xdr:oneCellAnchor>
  <xdr:oneCellAnchor>
    <xdr:from>
      <xdr:col>1</xdr:col>
      <xdr:colOff>350520</xdr:colOff>
      <xdr:row>391</xdr:row>
      <xdr:rowOff>76200</xdr:rowOff>
    </xdr:from>
    <xdr:ext cx="260071" cy="264560"/>
    <xdr:sp macro="" textlink="">
      <xdr:nvSpPr>
        <xdr:cNvPr id="69" name="Tekstvak 68"/>
        <xdr:cNvSpPr txBox="1"/>
      </xdr:nvSpPr>
      <xdr:spPr>
        <a:xfrm>
          <a:off x="960120" y="48425100"/>
          <a:ext cx="2600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a:t>
          </a:r>
        </a:p>
      </xdr:txBody>
    </xdr:sp>
    <xdr:clientData/>
  </xdr:oneCellAnchor>
  <xdr:twoCellAnchor>
    <xdr:from>
      <xdr:col>10</xdr:col>
      <xdr:colOff>266700</xdr:colOff>
      <xdr:row>392</xdr:row>
      <xdr:rowOff>106680</xdr:rowOff>
    </xdr:from>
    <xdr:to>
      <xdr:col>10</xdr:col>
      <xdr:colOff>266700</xdr:colOff>
      <xdr:row>394</xdr:row>
      <xdr:rowOff>30480</xdr:rowOff>
    </xdr:to>
    <xdr:cxnSp macro="">
      <xdr:nvCxnSpPr>
        <xdr:cNvPr id="67" name="Rechte verbindingslijn met pijl 66"/>
        <xdr:cNvCxnSpPr/>
      </xdr:nvCxnSpPr>
      <xdr:spPr>
        <a:xfrm>
          <a:off x="6362700" y="53286660"/>
          <a:ext cx="0" cy="28956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236220</xdr:colOff>
      <xdr:row>133</xdr:row>
      <xdr:rowOff>30480</xdr:rowOff>
    </xdr:from>
    <xdr:ext cx="254942" cy="264560"/>
    <xdr:sp macro="" textlink="">
      <xdr:nvSpPr>
        <xdr:cNvPr id="70" name="Tekstvak 69"/>
        <xdr:cNvSpPr txBox="1"/>
      </xdr:nvSpPr>
      <xdr:spPr>
        <a:xfrm>
          <a:off x="2674620" y="2394966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5</xdr:col>
      <xdr:colOff>60960</xdr:colOff>
      <xdr:row>170</xdr:row>
      <xdr:rowOff>53340</xdr:rowOff>
    </xdr:from>
    <xdr:ext cx="254942" cy="264560"/>
    <xdr:sp macro="" textlink="">
      <xdr:nvSpPr>
        <xdr:cNvPr id="72" name="Tekstvak 71"/>
        <xdr:cNvSpPr txBox="1"/>
      </xdr:nvSpPr>
      <xdr:spPr>
        <a:xfrm>
          <a:off x="3108960" y="3090672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4</xdr:col>
      <xdr:colOff>396240</xdr:colOff>
      <xdr:row>170</xdr:row>
      <xdr:rowOff>68580</xdr:rowOff>
    </xdr:from>
    <xdr:ext cx="254942" cy="264560"/>
    <xdr:sp macro="" textlink="">
      <xdr:nvSpPr>
        <xdr:cNvPr id="73" name="Tekstvak 72"/>
        <xdr:cNvSpPr txBox="1"/>
      </xdr:nvSpPr>
      <xdr:spPr>
        <a:xfrm>
          <a:off x="2834640" y="3092196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4</xdr:col>
      <xdr:colOff>22860</xdr:colOff>
      <xdr:row>171</xdr:row>
      <xdr:rowOff>30480</xdr:rowOff>
    </xdr:from>
    <xdr:ext cx="254942" cy="264560"/>
    <xdr:sp macro="" textlink="">
      <xdr:nvSpPr>
        <xdr:cNvPr id="74" name="Tekstvak 73"/>
        <xdr:cNvSpPr txBox="1"/>
      </xdr:nvSpPr>
      <xdr:spPr>
        <a:xfrm>
          <a:off x="2461260" y="3108960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6</xdr:col>
      <xdr:colOff>198120</xdr:colOff>
      <xdr:row>171</xdr:row>
      <xdr:rowOff>45720</xdr:rowOff>
    </xdr:from>
    <xdr:ext cx="254942" cy="264560"/>
    <xdr:sp macro="" textlink="">
      <xdr:nvSpPr>
        <xdr:cNvPr id="75" name="Tekstvak 74"/>
        <xdr:cNvSpPr txBox="1"/>
      </xdr:nvSpPr>
      <xdr:spPr>
        <a:xfrm>
          <a:off x="3855720" y="3112770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6</xdr:col>
      <xdr:colOff>30480</xdr:colOff>
      <xdr:row>173</xdr:row>
      <xdr:rowOff>53340</xdr:rowOff>
    </xdr:from>
    <xdr:ext cx="254942" cy="264560"/>
    <xdr:sp macro="" textlink="">
      <xdr:nvSpPr>
        <xdr:cNvPr id="76" name="Tekstvak 75"/>
        <xdr:cNvSpPr txBox="1"/>
      </xdr:nvSpPr>
      <xdr:spPr>
        <a:xfrm>
          <a:off x="3688080" y="3152394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8</xdr:col>
      <xdr:colOff>68580</xdr:colOff>
      <xdr:row>171</xdr:row>
      <xdr:rowOff>30480</xdr:rowOff>
    </xdr:from>
    <xdr:ext cx="254942" cy="264560"/>
    <xdr:sp macro="" textlink="">
      <xdr:nvSpPr>
        <xdr:cNvPr id="77" name="Tekstvak 76"/>
        <xdr:cNvSpPr txBox="1"/>
      </xdr:nvSpPr>
      <xdr:spPr>
        <a:xfrm>
          <a:off x="4945380" y="3111246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5</xdr:col>
      <xdr:colOff>152400</xdr:colOff>
      <xdr:row>171</xdr:row>
      <xdr:rowOff>22860</xdr:rowOff>
    </xdr:from>
    <xdr:ext cx="254942" cy="264560"/>
    <xdr:sp macro="" textlink="">
      <xdr:nvSpPr>
        <xdr:cNvPr id="78" name="Tekstvak 77"/>
        <xdr:cNvSpPr txBox="1"/>
      </xdr:nvSpPr>
      <xdr:spPr>
        <a:xfrm>
          <a:off x="3200400" y="3108198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3</xdr:col>
      <xdr:colOff>373380</xdr:colOff>
      <xdr:row>177</xdr:row>
      <xdr:rowOff>30480</xdr:rowOff>
    </xdr:from>
    <xdr:ext cx="254942" cy="264560"/>
    <xdr:sp macro="" textlink="">
      <xdr:nvSpPr>
        <xdr:cNvPr id="80" name="Tekstvak 79"/>
        <xdr:cNvSpPr txBox="1"/>
      </xdr:nvSpPr>
      <xdr:spPr>
        <a:xfrm>
          <a:off x="2202180" y="3221736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solidFill>
                <a:schemeClr val="tx1"/>
              </a:solidFill>
            </a:rPr>
            <a:t>_</a:t>
          </a:r>
        </a:p>
      </xdr:txBody>
    </xdr:sp>
    <xdr:clientData/>
  </xdr:oneCellAnchor>
  <xdr:oneCellAnchor>
    <xdr:from>
      <xdr:col>7</xdr:col>
      <xdr:colOff>60960</xdr:colOff>
      <xdr:row>180</xdr:row>
      <xdr:rowOff>30480</xdr:rowOff>
    </xdr:from>
    <xdr:ext cx="254942" cy="264560"/>
    <xdr:sp macro="" textlink="">
      <xdr:nvSpPr>
        <xdr:cNvPr id="81" name="Tekstvak 80"/>
        <xdr:cNvSpPr txBox="1"/>
      </xdr:nvSpPr>
      <xdr:spPr>
        <a:xfrm>
          <a:off x="4328160" y="3258312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5</xdr:col>
      <xdr:colOff>175260</xdr:colOff>
      <xdr:row>180</xdr:row>
      <xdr:rowOff>22860</xdr:rowOff>
    </xdr:from>
    <xdr:ext cx="254942" cy="264560"/>
    <xdr:sp macro="" textlink="">
      <xdr:nvSpPr>
        <xdr:cNvPr id="82" name="Tekstvak 81"/>
        <xdr:cNvSpPr txBox="1"/>
      </xdr:nvSpPr>
      <xdr:spPr>
        <a:xfrm>
          <a:off x="3223260" y="3257550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10</xdr:col>
      <xdr:colOff>327660</xdr:colOff>
      <xdr:row>173</xdr:row>
      <xdr:rowOff>53340</xdr:rowOff>
    </xdr:from>
    <xdr:ext cx="254942" cy="264560"/>
    <xdr:sp macro="" textlink="">
      <xdr:nvSpPr>
        <xdr:cNvPr id="83" name="Tekstvak 82"/>
        <xdr:cNvSpPr txBox="1"/>
      </xdr:nvSpPr>
      <xdr:spPr>
        <a:xfrm>
          <a:off x="6423660" y="3152394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11</xdr:col>
      <xdr:colOff>525780</xdr:colOff>
      <xdr:row>173</xdr:row>
      <xdr:rowOff>45720</xdr:rowOff>
    </xdr:from>
    <xdr:ext cx="254942" cy="264560"/>
    <xdr:sp macro="" textlink="">
      <xdr:nvSpPr>
        <xdr:cNvPr id="84" name="Tekstvak 83"/>
        <xdr:cNvSpPr txBox="1"/>
      </xdr:nvSpPr>
      <xdr:spPr>
        <a:xfrm>
          <a:off x="7231380" y="3151632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oneCellAnchor>
    <xdr:from>
      <xdr:col>10</xdr:col>
      <xdr:colOff>60960</xdr:colOff>
      <xdr:row>175</xdr:row>
      <xdr:rowOff>22860</xdr:rowOff>
    </xdr:from>
    <xdr:ext cx="254942" cy="264560"/>
    <xdr:sp macro="" textlink="">
      <xdr:nvSpPr>
        <xdr:cNvPr id="85" name="Tekstvak 84"/>
        <xdr:cNvSpPr txBox="1"/>
      </xdr:nvSpPr>
      <xdr:spPr>
        <a:xfrm>
          <a:off x="6156960" y="3188970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solidFill>
                <a:schemeClr val="tx1"/>
              </a:solidFill>
            </a:rPr>
            <a:t>_</a:t>
          </a:r>
        </a:p>
      </xdr:txBody>
    </xdr:sp>
    <xdr:clientData/>
  </xdr:oneCellAnchor>
  <xdr:oneCellAnchor>
    <xdr:from>
      <xdr:col>13</xdr:col>
      <xdr:colOff>83820</xdr:colOff>
      <xdr:row>182</xdr:row>
      <xdr:rowOff>22860</xdr:rowOff>
    </xdr:from>
    <xdr:ext cx="254942" cy="264560"/>
    <xdr:sp macro="" textlink="">
      <xdr:nvSpPr>
        <xdr:cNvPr id="86" name="Tekstvak 85"/>
        <xdr:cNvSpPr txBox="1"/>
      </xdr:nvSpPr>
      <xdr:spPr>
        <a:xfrm>
          <a:off x="8008620" y="3298698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solidFill>
                <a:srgbClr val="C00000"/>
              </a:solidFill>
            </a:rPr>
            <a:t>_</a:t>
          </a:r>
        </a:p>
      </xdr:txBody>
    </xdr:sp>
    <xdr:clientData/>
  </xdr:oneCellAnchor>
  <xdr:oneCellAnchor>
    <xdr:from>
      <xdr:col>10</xdr:col>
      <xdr:colOff>15240</xdr:colOff>
      <xdr:row>422</xdr:row>
      <xdr:rowOff>38100</xdr:rowOff>
    </xdr:from>
    <xdr:ext cx="205740" cy="264560"/>
    <xdr:sp macro="" textlink="">
      <xdr:nvSpPr>
        <xdr:cNvPr id="87" name="Tekstvak 86"/>
        <xdr:cNvSpPr txBox="1"/>
      </xdr:nvSpPr>
      <xdr:spPr>
        <a:xfrm>
          <a:off x="6111240" y="58841640"/>
          <a:ext cx="2057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nl-NL" sz="1100" b="1"/>
            <a:t>_</a:t>
          </a:r>
        </a:p>
      </xdr:txBody>
    </xdr:sp>
    <xdr:clientData/>
  </xdr:oneCellAnchor>
  <xdr:twoCellAnchor>
    <xdr:from>
      <xdr:col>10</xdr:col>
      <xdr:colOff>266700</xdr:colOff>
      <xdr:row>394</xdr:row>
      <xdr:rowOff>144780</xdr:rowOff>
    </xdr:from>
    <xdr:to>
      <xdr:col>10</xdr:col>
      <xdr:colOff>266700</xdr:colOff>
      <xdr:row>396</xdr:row>
      <xdr:rowOff>68580</xdr:rowOff>
    </xdr:to>
    <xdr:cxnSp macro="">
      <xdr:nvCxnSpPr>
        <xdr:cNvPr id="91" name="Rechte verbindingslijn met pijl 90"/>
        <xdr:cNvCxnSpPr/>
      </xdr:nvCxnSpPr>
      <xdr:spPr>
        <a:xfrm>
          <a:off x="6362700" y="53690520"/>
          <a:ext cx="0" cy="28956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502920</xdr:colOff>
      <xdr:row>119</xdr:row>
      <xdr:rowOff>22860</xdr:rowOff>
    </xdr:from>
    <xdr:ext cx="254942" cy="264560"/>
    <xdr:sp macro="" textlink="">
      <xdr:nvSpPr>
        <xdr:cNvPr id="92" name="Tekstvak 91"/>
        <xdr:cNvSpPr txBox="1"/>
      </xdr:nvSpPr>
      <xdr:spPr>
        <a:xfrm>
          <a:off x="7208520" y="2125980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&gt;</a:t>
          </a:r>
        </a:p>
      </xdr:txBody>
    </xdr:sp>
    <xdr:clientData/>
  </xdr:oneCellAnchor>
  <xdr:oneCellAnchor>
    <xdr:from>
      <xdr:col>12</xdr:col>
      <xdr:colOff>304800</xdr:colOff>
      <xdr:row>31</xdr:row>
      <xdr:rowOff>53340</xdr:rowOff>
    </xdr:from>
    <xdr:ext cx="254942" cy="264560"/>
    <xdr:sp macro="" textlink="">
      <xdr:nvSpPr>
        <xdr:cNvPr id="88" name="Tekstvak 87"/>
        <xdr:cNvSpPr txBox="1"/>
      </xdr:nvSpPr>
      <xdr:spPr>
        <a:xfrm>
          <a:off x="7620000" y="5722620"/>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_</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167640</xdr:colOff>
      <xdr:row>259</xdr:row>
      <xdr:rowOff>53340</xdr:rowOff>
    </xdr:from>
    <xdr:to>
      <xdr:col>11</xdr:col>
      <xdr:colOff>472440</xdr:colOff>
      <xdr:row>274</xdr:row>
      <xdr:rowOff>53340</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228600</xdr:colOff>
      <xdr:row>257</xdr:row>
      <xdr:rowOff>175260</xdr:rowOff>
    </xdr:from>
    <xdr:to>
      <xdr:col>19</xdr:col>
      <xdr:colOff>533400</xdr:colOff>
      <xdr:row>272</xdr:row>
      <xdr:rowOff>175260</xdr:rowOff>
    </xdr:to>
    <xdr:graphicFrame macro="">
      <xdr:nvGraphicFramePr>
        <xdr:cNvPr id="6" name="Grafie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525780</xdr:colOff>
      <xdr:row>285</xdr:row>
      <xdr:rowOff>114300</xdr:rowOff>
    </xdr:from>
    <xdr:to>
      <xdr:col>20</xdr:col>
      <xdr:colOff>220980</xdr:colOff>
      <xdr:row>300</xdr:row>
      <xdr:rowOff>114300</xdr:rowOff>
    </xdr:to>
    <xdr:graphicFrame macro="">
      <xdr:nvGraphicFramePr>
        <xdr:cNvPr id="7" name="Grafie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259080</xdr:colOff>
      <xdr:row>314</xdr:row>
      <xdr:rowOff>121920</xdr:rowOff>
    </xdr:from>
    <xdr:to>
      <xdr:col>21</xdr:col>
      <xdr:colOff>228600</xdr:colOff>
      <xdr:row>329</xdr:row>
      <xdr:rowOff>121920</xdr:rowOff>
    </xdr:to>
    <xdr:graphicFrame macro="">
      <xdr:nvGraphicFramePr>
        <xdr:cNvPr id="8" name="Grafie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388620</xdr:colOff>
      <xdr:row>338</xdr:row>
      <xdr:rowOff>60960</xdr:rowOff>
    </xdr:from>
    <xdr:to>
      <xdr:col>20</xdr:col>
      <xdr:colOff>266700</xdr:colOff>
      <xdr:row>355</xdr:row>
      <xdr:rowOff>38100</xdr:rowOff>
    </xdr:to>
    <xdr:graphicFrame macro="">
      <xdr:nvGraphicFramePr>
        <xdr:cNvPr id="9" name="Grafiek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370</xdr:row>
      <xdr:rowOff>0</xdr:rowOff>
    </xdr:from>
    <xdr:to>
      <xdr:col>19</xdr:col>
      <xdr:colOff>487680</xdr:colOff>
      <xdr:row>386</xdr:row>
      <xdr:rowOff>160020</xdr:rowOff>
    </xdr:to>
    <xdr:graphicFrame macro="">
      <xdr:nvGraphicFramePr>
        <xdr:cNvPr id="10" name="Grafiek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396240</xdr:colOff>
      <xdr:row>396</xdr:row>
      <xdr:rowOff>114300</xdr:rowOff>
    </xdr:from>
    <xdr:to>
      <xdr:col>19</xdr:col>
      <xdr:colOff>403860</xdr:colOff>
      <xdr:row>411</xdr:row>
      <xdr:rowOff>114300</xdr:rowOff>
    </xdr:to>
    <xdr:graphicFrame macro="">
      <xdr:nvGraphicFramePr>
        <xdr:cNvPr id="11" name="Grafiek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320040</xdr:colOff>
      <xdr:row>371</xdr:row>
      <xdr:rowOff>53340</xdr:rowOff>
    </xdr:from>
    <xdr:to>
      <xdr:col>12</xdr:col>
      <xdr:colOff>175260</xdr:colOff>
      <xdr:row>385</xdr:row>
      <xdr:rowOff>15240</xdr:rowOff>
    </xdr:to>
    <xdr:sp macro="" textlink="">
      <xdr:nvSpPr>
        <xdr:cNvPr id="12" name="Rechthoek 11"/>
        <xdr:cNvSpPr/>
      </xdr:nvSpPr>
      <xdr:spPr>
        <a:xfrm>
          <a:off x="6629400" y="23858220"/>
          <a:ext cx="1074420" cy="2522220"/>
        </a:xfrm>
        <a:prstGeom prst="rect">
          <a:avLst/>
        </a:prstGeom>
        <a:solidFill>
          <a:schemeClr val="accent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0</xdr:col>
      <xdr:colOff>0</xdr:colOff>
      <xdr:row>10</xdr:row>
      <xdr:rowOff>0</xdr:rowOff>
    </xdr:from>
    <xdr:to>
      <xdr:col>10</xdr:col>
      <xdr:colOff>403860</xdr:colOff>
      <xdr:row>25</xdr:row>
      <xdr:rowOff>0</xdr:rowOff>
    </xdr:to>
    <xdr:graphicFrame macro="">
      <xdr:nvGraphicFramePr>
        <xdr:cNvPr id="13" name="Grafiek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25</xdr:row>
      <xdr:rowOff>0</xdr:rowOff>
    </xdr:from>
    <xdr:to>
      <xdr:col>10</xdr:col>
      <xdr:colOff>411480</xdr:colOff>
      <xdr:row>41</xdr:row>
      <xdr:rowOff>160020</xdr:rowOff>
    </xdr:to>
    <xdr:graphicFrame macro="">
      <xdr:nvGraphicFramePr>
        <xdr:cNvPr id="14" name="Grafiek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381000</xdr:colOff>
      <xdr:row>16</xdr:row>
      <xdr:rowOff>106680</xdr:rowOff>
    </xdr:from>
    <xdr:to>
      <xdr:col>2</xdr:col>
      <xdr:colOff>320040</xdr:colOff>
      <xdr:row>16</xdr:row>
      <xdr:rowOff>106680</xdr:rowOff>
    </xdr:to>
    <xdr:cxnSp macro="">
      <xdr:nvCxnSpPr>
        <xdr:cNvPr id="16" name="Rechte verbindingslijn met pijl 15"/>
        <xdr:cNvCxnSpPr/>
      </xdr:nvCxnSpPr>
      <xdr:spPr>
        <a:xfrm flipH="1">
          <a:off x="990600" y="1569720"/>
          <a:ext cx="5486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83820</xdr:colOff>
      <xdr:row>17</xdr:row>
      <xdr:rowOff>144780</xdr:rowOff>
    </xdr:from>
    <xdr:to>
      <xdr:col>4</xdr:col>
      <xdr:colOff>220980</xdr:colOff>
      <xdr:row>17</xdr:row>
      <xdr:rowOff>144780</xdr:rowOff>
    </xdr:to>
    <xdr:cxnSp macro="">
      <xdr:nvCxnSpPr>
        <xdr:cNvPr id="17" name="Rechte verbindingslijn met pijl 16"/>
        <xdr:cNvCxnSpPr/>
      </xdr:nvCxnSpPr>
      <xdr:spPr>
        <a:xfrm flipH="1">
          <a:off x="1912620" y="1790700"/>
          <a:ext cx="746760" cy="0"/>
        </a:xfrm>
        <a:prstGeom prst="straightConnector1">
          <a:avLst/>
        </a:prstGeom>
        <a:ln>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129540</xdr:colOff>
      <xdr:row>18</xdr:row>
      <xdr:rowOff>144780</xdr:rowOff>
    </xdr:from>
    <xdr:to>
      <xdr:col>7</xdr:col>
      <xdr:colOff>464820</xdr:colOff>
      <xdr:row>18</xdr:row>
      <xdr:rowOff>144780</xdr:rowOff>
    </xdr:to>
    <xdr:cxnSp macro="">
      <xdr:nvCxnSpPr>
        <xdr:cNvPr id="19" name="Rechte verbindingslijn met pijl 18"/>
        <xdr:cNvCxnSpPr/>
      </xdr:nvCxnSpPr>
      <xdr:spPr>
        <a:xfrm>
          <a:off x="3787140" y="1973580"/>
          <a:ext cx="944880" cy="0"/>
        </a:xfrm>
        <a:prstGeom prst="straightConnector1">
          <a:avLst/>
        </a:prstGeom>
        <a:ln>
          <a:solidFill>
            <a:srgbClr val="7030A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586742</xdr:colOff>
      <xdr:row>14</xdr:row>
      <xdr:rowOff>99060</xdr:rowOff>
    </xdr:from>
    <xdr:to>
      <xdr:col>13</xdr:col>
      <xdr:colOff>579119</xdr:colOff>
      <xdr:row>22</xdr:row>
      <xdr:rowOff>152399</xdr:rowOff>
    </xdr:to>
    <xdr:pic>
      <xdr:nvPicPr>
        <xdr:cNvPr id="22" name="Picture 1"/>
        <xdr:cNvPicPr>
          <a:picLocks noChangeAspect="1" noChangeArrowheads="1"/>
        </xdr:cNvPicPr>
      </xdr:nvPicPr>
      <xdr:blipFill>
        <a:blip xmlns:r="http://schemas.openxmlformats.org/officeDocument/2006/relationships" r:embed="rId10" cstate="print"/>
        <a:srcRect/>
        <a:stretch>
          <a:fillRect/>
        </a:stretch>
      </xdr:blipFill>
      <xdr:spPr bwMode="auto">
        <a:xfrm>
          <a:off x="6286502" y="1196340"/>
          <a:ext cx="2430777" cy="1516379"/>
        </a:xfrm>
        <a:prstGeom prst="rect">
          <a:avLst/>
        </a:prstGeom>
        <a:solidFill>
          <a:schemeClr val="bg1"/>
        </a:solidFill>
      </xdr:spPr>
    </xdr:pic>
    <xdr:clientData/>
  </xdr:twoCellAnchor>
  <xdr:twoCellAnchor>
    <xdr:from>
      <xdr:col>12</xdr:col>
      <xdr:colOff>320040</xdr:colOff>
      <xdr:row>19</xdr:row>
      <xdr:rowOff>99060</xdr:rowOff>
    </xdr:from>
    <xdr:to>
      <xdr:col>14</xdr:col>
      <xdr:colOff>15240</xdr:colOff>
      <xdr:row>23</xdr:row>
      <xdr:rowOff>30480</xdr:rowOff>
    </xdr:to>
    <xdr:cxnSp macro="">
      <xdr:nvCxnSpPr>
        <xdr:cNvPr id="24" name="Rechte verbindingslijn 23"/>
        <xdr:cNvCxnSpPr/>
      </xdr:nvCxnSpPr>
      <xdr:spPr>
        <a:xfrm flipV="1">
          <a:off x="7848600" y="2110740"/>
          <a:ext cx="914400" cy="6629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510540</xdr:colOff>
      <xdr:row>34</xdr:row>
      <xdr:rowOff>106680</xdr:rowOff>
    </xdr:from>
    <xdr:to>
      <xdr:col>15</xdr:col>
      <xdr:colOff>114300</xdr:colOff>
      <xdr:row>35</xdr:row>
      <xdr:rowOff>83820</xdr:rowOff>
    </xdr:to>
    <xdr:cxnSp macro="">
      <xdr:nvCxnSpPr>
        <xdr:cNvPr id="30" name="Rechte verbindingslijn met pijl 29"/>
        <xdr:cNvCxnSpPr/>
      </xdr:nvCxnSpPr>
      <xdr:spPr>
        <a:xfrm flipV="1">
          <a:off x="8039100" y="4861560"/>
          <a:ext cx="1432560" cy="160020"/>
        </a:xfrm>
        <a:prstGeom prst="straightConnector1">
          <a:avLst/>
        </a:prstGeom>
        <a:ln>
          <a:solidFill>
            <a:srgbClr val="C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205740</xdr:colOff>
      <xdr:row>10</xdr:row>
      <xdr:rowOff>30480</xdr:rowOff>
    </xdr:from>
    <xdr:to>
      <xdr:col>12</xdr:col>
      <xdr:colOff>281940</xdr:colOff>
      <xdr:row>10</xdr:row>
      <xdr:rowOff>30480</xdr:rowOff>
    </xdr:to>
    <xdr:cxnSp macro="">
      <xdr:nvCxnSpPr>
        <xdr:cNvPr id="33" name="Rechte verbindingslijn 32"/>
        <xdr:cNvCxnSpPr/>
      </xdr:nvCxnSpPr>
      <xdr:spPr>
        <a:xfrm>
          <a:off x="7734300" y="396240"/>
          <a:ext cx="762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350520</xdr:colOff>
      <xdr:row>48</xdr:row>
      <xdr:rowOff>53340</xdr:rowOff>
    </xdr:from>
    <xdr:ext cx="311304" cy="468013"/>
    <xdr:sp macro="" textlink="">
      <xdr:nvSpPr>
        <xdr:cNvPr id="35" name="Tekstvak 34"/>
        <xdr:cNvSpPr txBox="1"/>
      </xdr:nvSpPr>
      <xdr:spPr>
        <a:xfrm>
          <a:off x="7269480" y="8877300"/>
          <a:ext cx="311304"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800" b="1"/>
            <a:t> N</a:t>
          </a:r>
        </a:p>
        <a:p>
          <a:r>
            <a:rPr lang="nl-NL" sz="800" b="1"/>
            <a:t> </a:t>
          </a:r>
        </a:p>
        <a:p>
          <a:r>
            <a:rPr lang="nl-NL" sz="800" b="1"/>
            <a:t>i=1</a:t>
          </a:r>
        </a:p>
      </xdr:txBody>
    </xdr:sp>
    <xdr:clientData/>
  </xdr:oneCellAnchor>
  <xdr:oneCellAnchor>
    <xdr:from>
      <xdr:col>4</xdr:col>
      <xdr:colOff>228600</xdr:colOff>
      <xdr:row>67</xdr:row>
      <xdr:rowOff>76200</xdr:rowOff>
    </xdr:from>
    <xdr:ext cx="913455" cy="781240"/>
    <xdr:sp macro="" textlink="">
      <xdr:nvSpPr>
        <xdr:cNvPr id="36" name="Tekstvak 35"/>
        <xdr:cNvSpPr txBox="1"/>
      </xdr:nvSpPr>
      <xdr:spPr>
        <a:xfrm>
          <a:off x="2667000" y="12283440"/>
          <a:ext cx="913455"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k</a:t>
          </a:r>
          <a:r>
            <a:rPr lang="nl-NL" sz="1100" b="1" baseline="-25000"/>
            <a:t>2</a:t>
          </a:r>
        </a:p>
        <a:p>
          <a:r>
            <a:rPr lang="nl-NL" sz="1100" b="1"/>
            <a:t>      k</a:t>
          </a:r>
          <a:r>
            <a:rPr lang="nl-NL" sz="1100" b="1" baseline="-25000"/>
            <a:t>2</a:t>
          </a:r>
          <a:r>
            <a:rPr lang="nl-NL" sz="1100" b="1"/>
            <a:t> </a:t>
          </a:r>
        </a:p>
        <a:p>
          <a:r>
            <a:rPr lang="nl-NL" sz="1100" b="1" baseline="0"/>
            <a:t>             ..</a:t>
          </a:r>
        </a:p>
        <a:p>
          <a:r>
            <a:rPr lang="nl-NL" sz="1100" b="1" baseline="0"/>
            <a:t>                  k</a:t>
          </a:r>
          <a:r>
            <a:rPr lang="nl-NL" sz="1100" b="1" baseline="-25000"/>
            <a:t>N</a:t>
          </a:r>
        </a:p>
      </xdr:txBody>
    </xdr:sp>
    <xdr:clientData/>
  </xdr:oneCellAnchor>
  <xdr:twoCellAnchor>
    <xdr:from>
      <xdr:col>4</xdr:col>
      <xdr:colOff>243840</xdr:colOff>
      <xdr:row>67</xdr:row>
      <xdr:rowOff>76200</xdr:rowOff>
    </xdr:from>
    <xdr:to>
      <xdr:col>4</xdr:col>
      <xdr:colOff>243840</xdr:colOff>
      <xdr:row>71</xdr:row>
      <xdr:rowOff>160020</xdr:rowOff>
    </xdr:to>
    <xdr:cxnSp macro="">
      <xdr:nvCxnSpPr>
        <xdr:cNvPr id="38" name="Rechte verbindingslijn 37"/>
        <xdr:cNvCxnSpPr/>
      </xdr:nvCxnSpPr>
      <xdr:spPr>
        <a:xfrm>
          <a:off x="2682240" y="12283440"/>
          <a:ext cx="0" cy="8382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502920</xdr:colOff>
      <xdr:row>67</xdr:row>
      <xdr:rowOff>83820</xdr:rowOff>
    </xdr:from>
    <xdr:to>
      <xdr:col>5</xdr:col>
      <xdr:colOff>502920</xdr:colOff>
      <xdr:row>71</xdr:row>
      <xdr:rowOff>167640</xdr:rowOff>
    </xdr:to>
    <xdr:cxnSp macro="">
      <xdr:nvCxnSpPr>
        <xdr:cNvPr id="39" name="Rechte verbindingslijn 38"/>
        <xdr:cNvCxnSpPr/>
      </xdr:nvCxnSpPr>
      <xdr:spPr>
        <a:xfrm>
          <a:off x="3550920" y="12291060"/>
          <a:ext cx="0" cy="8382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365760</xdr:colOff>
      <xdr:row>70</xdr:row>
      <xdr:rowOff>22860</xdr:rowOff>
    </xdr:from>
    <xdr:to>
      <xdr:col>5</xdr:col>
      <xdr:colOff>7620</xdr:colOff>
      <xdr:row>71</xdr:row>
      <xdr:rowOff>114300</xdr:rowOff>
    </xdr:to>
    <xdr:sp macro="" textlink="">
      <xdr:nvSpPr>
        <xdr:cNvPr id="40" name="Ovaal 39"/>
        <xdr:cNvSpPr/>
      </xdr:nvSpPr>
      <xdr:spPr>
        <a:xfrm>
          <a:off x="2804160" y="12801600"/>
          <a:ext cx="251460" cy="27432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5</xdr:col>
      <xdr:colOff>106680</xdr:colOff>
      <xdr:row>67</xdr:row>
      <xdr:rowOff>121920</xdr:rowOff>
    </xdr:from>
    <xdr:to>
      <xdr:col>5</xdr:col>
      <xdr:colOff>358140</xdr:colOff>
      <xdr:row>69</xdr:row>
      <xdr:rowOff>30480</xdr:rowOff>
    </xdr:to>
    <xdr:sp macro="" textlink="">
      <xdr:nvSpPr>
        <xdr:cNvPr id="41" name="Ovaal 40"/>
        <xdr:cNvSpPr/>
      </xdr:nvSpPr>
      <xdr:spPr>
        <a:xfrm>
          <a:off x="3154680" y="12329160"/>
          <a:ext cx="251460" cy="27432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0</xdr:col>
      <xdr:colOff>0</xdr:colOff>
      <xdr:row>104</xdr:row>
      <xdr:rowOff>32385</xdr:rowOff>
    </xdr:from>
    <xdr:to>
      <xdr:col>14</xdr:col>
      <xdr:colOff>0</xdr:colOff>
      <xdr:row>119</xdr:row>
      <xdr:rowOff>177165</xdr:rowOff>
    </xdr:to>
    <xdr:graphicFrame macro="">
      <xdr:nvGraphicFramePr>
        <xdr:cNvPr id="25" name="Grafiek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13</xdr:col>
      <xdr:colOff>190500</xdr:colOff>
      <xdr:row>110</xdr:row>
      <xdr:rowOff>15240</xdr:rowOff>
    </xdr:from>
    <xdr:ext cx="1016689" cy="953466"/>
    <xdr:sp macro="" textlink="">
      <xdr:nvSpPr>
        <xdr:cNvPr id="26" name="Tekstvak 25"/>
        <xdr:cNvSpPr txBox="1"/>
      </xdr:nvSpPr>
      <xdr:spPr>
        <a:xfrm>
          <a:off x="8328660" y="18989040"/>
          <a:ext cx="1016689"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t>UITKOMST</a:t>
          </a:r>
        </a:p>
        <a:p>
          <a:r>
            <a:rPr lang="nl-NL" sz="1100" b="1"/>
            <a:t>EERSTE WORP</a:t>
          </a:r>
        </a:p>
        <a:p>
          <a:r>
            <a:rPr lang="nl-NL" sz="1100" b="1"/>
            <a:t>EN DAAR</a:t>
          </a:r>
        </a:p>
        <a:p>
          <a:r>
            <a:rPr lang="nl-NL" sz="1100" b="1"/>
            <a:t>REKENING</a:t>
          </a:r>
        </a:p>
        <a:p>
          <a:r>
            <a:rPr lang="nl-NL" sz="1100" b="1"/>
            <a:t>MEE</a:t>
          </a:r>
          <a:r>
            <a:rPr lang="nl-NL" sz="1100" b="1" baseline="0"/>
            <a:t> HOUDEN</a:t>
          </a:r>
          <a:endParaRPr lang="nl-NL" sz="1100" b="1"/>
        </a:p>
      </xdr:txBody>
    </xdr:sp>
    <xdr:clientData/>
  </xdr:oneCellAnchor>
</xdr:wsDr>
</file>

<file path=xl/drawings/drawing3.xml><?xml version="1.0" encoding="utf-8"?>
<c:userShapes xmlns:c="http://schemas.openxmlformats.org/drawingml/2006/chart">
  <cdr:relSizeAnchor xmlns:cdr="http://schemas.openxmlformats.org/drawingml/2006/chartDrawing">
    <cdr:from>
      <cdr:x>0.41667</cdr:x>
      <cdr:y>0.2</cdr:y>
    </cdr:from>
    <cdr:to>
      <cdr:x>0.70139</cdr:x>
      <cdr:y>0.8963</cdr:y>
    </cdr:to>
    <cdr:sp macro="" textlink="">
      <cdr:nvSpPr>
        <cdr:cNvPr id="2" name="Rechthoek 1"/>
        <cdr:cNvSpPr/>
      </cdr:nvSpPr>
      <cdr:spPr>
        <a:xfrm xmlns:a="http://schemas.openxmlformats.org/drawingml/2006/main">
          <a:off x="2743200" y="617220"/>
          <a:ext cx="1874520" cy="2148840"/>
        </a:xfrm>
        <a:prstGeom xmlns:a="http://schemas.openxmlformats.org/drawingml/2006/main" prst="rect">
          <a:avLst/>
        </a:prstGeom>
        <a:solidFill xmlns:a="http://schemas.openxmlformats.org/drawingml/2006/main">
          <a:srgbClr val="7030A0">
            <a:alpha val="20000"/>
          </a:srgbClr>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endParaRPr lang="nl-NL" sz="1100"/>
        </a:p>
      </cdr:txBody>
    </cdr:sp>
  </cdr:relSizeAnchor>
</c:userShapes>
</file>

<file path=xl/drawings/drawing4.xml><?xml version="1.0" encoding="utf-8"?>
<c:userShapes xmlns:c="http://schemas.openxmlformats.org/drawingml/2006/chart">
  <cdr:relSizeAnchor xmlns:cdr="http://schemas.openxmlformats.org/drawingml/2006/chartDrawing">
    <cdr:from>
      <cdr:x>0.42338</cdr:x>
      <cdr:y>0.325</cdr:y>
    </cdr:from>
    <cdr:to>
      <cdr:x>0.70602</cdr:x>
      <cdr:y>0.89352</cdr:y>
    </cdr:to>
    <cdr:sp macro="" textlink="">
      <cdr:nvSpPr>
        <cdr:cNvPr id="2" name="Rechthoek 1"/>
        <cdr:cNvSpPr/>
      </cdr:nvSpPr>
      <cdr:spPr>
        <a:xfrm xmlns:a="http://schemas.openxmlformats.org/drawingml/2006/main">
          <a:off x="2842259" y="891540"/>
          <a:ext cx="1897381" cy="1559570"/>
        </a:xfrm>
        <a:prstGeom xmlns:a="http://schemas.openxmlformats.org/drawingml/2006/main" prst="rect">
          <a:avLst/>
        </a:prstGeom>
        <a:solidFill xmlns:a="http://schemas.openxmlformats.org/drawingml/2006/main">
          <a:srgbClr val="7030A0">
            <a:alpha val="20000"/>
          </a:srgbClr>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endParaRPr lang="nl-NL" sz="1100"/>
        </a:p>
      </cdr:txBody>
    </cdr:sp>
  </cdr:relSizeAnchor>
  <cdr:relSizeAnchor xmlns:cdr="http://schemas.openxmlformats.org/drawingml/2006/chartDrawing">
    <cdr:from>
      <cdr:x>0.14756</cdr:x>
      <cdr:y>0.1</cdr:y>
    </cdr:from>
    <cdr:to>
      <cdr:x>0.31101</cdr:x>
      <cdr:y>0.875</cdr:y>
    </cdr:to>
    <cdr:sp macro="" textlink="">
      <cdr:nvSpPr>
        <cdr:cNvPr id="3" name="Rechthoek 2"/>
        <cdr:cNvSpPr/>
      </cdr:nvSpPr>
      <cdr:spPr>
        <a:xfrm xmlns:a="http://schemas.openxmlformats.org/drawingml/2006/main">
          <a:off x="990600" y="274320"/>
          <a:ext cx="1097280" cy="2125980"/>
        </a:xfrm>
        <a:prstGeom xmlns:a="http://schemas.openxmlformats.org/drawingml/2006/main" prst="rect">
          <a:avLst/>
        </a:prstGeom>
        <a:solidFill xmlns:a="http://schemas.openxmlformats.org/drawingml/2006/main">
          <a:srgbClr val="4F81BD">
            <a:alpha val="20000"/>
          </a:srgbClr>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endParaRPr lang="nl-NL" sz="1100"/>
        </a:p>
      </cdr:txBody>
    </cdr:sp>
  </cdr:relSizeAnchor>
</c:userShapes>
</file>

<file path=xl/drawings/drawing5.xml><?xml version="1.0" encoding="utf-8"?>
<c:userShapes xmlns:c="http://schemas.openxmlformats.org/drawingml/2006/chart">
  <cdr:relSizeAnchor xmlns:cdr="http://schemas.openxmlformats.org/drawingml/2006/chartDrawing">
    <cdr:from>
      <cdr:x>0.42338</cdr:x>
      <cdr:y>0.325</cdr:y>
    </cdr:from>
    <cdr:to>
      <cdr:x>0.70602</cdr:x>
      <cdr:y>0.89352</cdr:y>
    </cdr:to>
    <cdr:sp macro="" textlink="">
      <cdr:nvSpPr>
        <cdr:cNvPr id="2" name="Rechthoek 1"/>
        <cdr:cNvSpPr/>
      </cdr:nvSpPr>
      <cdr:spPr>
        <a:xfrm xmlns:a="http://schemas.openxmlformats.org/drawingml/2006/main">
          <a:off x="2842259" y="891540"/>
          <a:ext cx="1897381" cy="1559570"/>
        </a:xfrm>
        <a:prstGeom xmlns:a="http://schemas.openxmlformats.org/drawingml/2006/main" prst="rect">
          <a:avLst/>
        </a:prstGeom>
        <a:solidFill xmlns:a="http://schemas.openxmlformats.org/drawingml/2006/main">
          <a:srgbClr val="7030A0">
            <a:alpha val="20000"/>
          </a:srgbClr>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endParaRPr lang="nl-NL" sz="1100"/>
        </a:p>
      </cdr:txBody>
    </cdr:sp>
  </cdr:relSizeAnchor>
  <cdr:relSizeAnchor xmlns:cdr="http://schemas.openxmlformats.org/drawingml/2006/chartDrawing">
    <cdr:from>
      <cdr:x>0.14756</cdr:x>
      <cdr:y>0.1</cdr:y>
    </cdr:from>
    <cdr:to>
      <cdr:x>0.31101</cdr:x>
      <cdr:y>0.875</cdr:y>
    </cdr:to>
    <cdr:sp macro="" textlink="">
      <cdr:nvSpPr>
        <cdr:cNvPr id="3" name="Rechthoek 2"/>
        <cdr:cNvSpPr/>
      </cdr:nvSpPr>
      <cdr:spPr>
        <a:xfrm xmlns:a="http://schemas.openxmlformats.org/drawingml/2006/main">
          <a:off x="990600" y="274320"/>
          <a:ext cx="1097280" cy="2125980"/>
        </a:xfrm>
        <a:prstGeom xmlns:a="http://schemas.openxmlformats.org/drawingml/2006/main" prst="rect">
          <a:avLst/>
        </a:prstGeom>
        <a:solidFill xmlns:a="http://schemas.openxmlformats.org/drawingml/2006/main">
          <a:srgbClr val="4F81BD">
            <a:alpha val="20000"/>
          </a:srgbClr>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endParaRPr lang="nl-NL" sz="1100"/>
        </a:p>
      </cdr:txBody>
    </cdr:sp>
  </cdr:relSizeAnchor>
  <cdr:relSizeAnchor xmlns:cdr="http://schemas.openxmlformats.org/drawingml/2006/chartDrawing">
    <cdr:from>
      <cdr:x>0.14642</cdr:x>
      <cdr:y>0.23056</cdr:y>
    </cdr:from>
    <cdr:to>
      <cdr:x>0.28263</cdr:x>
      <cdr:y>0.48611</cdr:y>
    </cdr:to>
    <cdr:sp macro="" textlink="">
      <cdr:nvSpPr>
        <cdr:cNvPr id="7" name="Tekstvak 1"/>
        <cdr:cNvSpPr txBox="1"/>
      </cdr:nvSpPr>
      <cdr:spPr>
        <a:xfrm xmlns:a="http://schemas.openxmlformats.org/drawingml/2006/main">
          <a:off x="982980" y="632460"/>
          <a:ext cx="914400" cy="7010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b="1">
              <a:solidFill>
                <a:schemeClr val="accent1"/>
              </a:solidFill>
              <a:latin typeface="Calibri"/>
            </a:rPr>
            <a:t>N = 1</a:t>
          </a:r>
        </a:p>
        <a:p xmlns:a="http://schemas.openxmlformats.org/drawingml/2006/main">
          <a:r>
            <a:rPr lang="nl-NL" sz="1100" b="1">
              <a:solidFill>
                <a:schemeClr val="accent1"/>
              </a:solidFill>
              <a:latin typeface="Calibri"/>
            </a:rPr>
            <a:t>μ = 3,5</a:t>
          </a:r>
        </a:p>
        <a:p xmlns:a="http://schemas.openxmlformats.org/drawingml/2006/main">
          <a:r>
            <a:rPr lang="el-GR" sz="1100" b="1">
              <a:solidFill>
                <a:schemeClr val="accent1"/>
              </a:solidFill>
              <a:latin typeface="Calibri"/>
            </a:rPr>
            <a:t>σ</a:t>
          </a:r>
          <a:r>
            <a:rPr lang="nl-NL" sz="1100" b="1">
              <a:solidFill>
                <a:schemeClr val="accent1"/>
              </a:solidFill>
              <a:latin typeface="Calibri"/>
            </a:rPr>
            <a:t> = 1,71</a:t>
          </a:r>
          <a:endParaRPr lang="nl-NL" sz="1100" b="1">
            <a:solidFill>
              <a:schemeClr val="accent1"/>
            </a:solidFill>
          </a:endParaRPr>
        </a:p>
      </cdr:txBody>
    </cdr:sp>
  </cdr:relSizeAnchor>
  <cdr:relSizeAnchor xmlns:cdr="http://schemas.openxmlformats.org/drawingml/2006/chartDrawing">
    <cdr:from>
      <cdr:x>0.31782</cdr:x>
      <cdr:y>0.31667</cdr:y>
    </cdr:from>
    <cdr:to>
      <cdr:x>0.45403</cdr:x>
      <cdr:y>0.57222</cdr:y>
    </cdr:to>
    <cdr:sp macro="" textlink="">
      <cdr:nvSpPr>
        <cdr:cNvPr id="8" name="Tekstvak 1"/>
        <cdr:cNvSpPr txBox="1"/>
      </cdr:nvSpPr>
      <cdr:spPr>
        <a:xfrm xmlns:a="http://schemas.openxmlformats.org/drawingml/2006/main">
          <a:off x="2133600" y="868680"/>
          <a:ext cx="914400" cy="7010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rgbClr val="C00000"/>
              </a:solidFill>
              <a:latin typeface="Calibri"/>
            </a:rPr>
            <a:t>N = 2</a:t>
          </a:r>
        </a:p>
        <a:p xmlns:a="http://schemas.openxmlformats.org/drawingml/2006/main">
          <a:r>
            <a:rPr lang="nl-NL" sz="1100" b="1">
              <a:solidFill>
                <a:srgbClr val="C00000"/>
              </a:solidFill>
              <a:latin typeface="Calibri"/>
            </a:rPr>
            <a:t>μ = 7</a:t>
          </a:r>
        </a:p>
        <a:p xmlns:a="http://schemas.openxmlformats.org/drawingml/2006/main">
          <a:r>
            <a:rPr lang="el-GR" sz="1100" b="1">
              <a:solidFill>
                <a:srgbClr val="C00000"/>
              </a:solidFill>
              <a:latin typeface="Calibri"/>
            </a:rPr>
            <a:t>σ</a:t>
          </a:r>
          <a:r>
            <a:rPr lang="nl-NL" sz="1100" b="1">
              <a:solidFill>
                <a:srgbClr val="C00000"/>
              </a:solidFill>
              <a:latin typeface="Calibri"/>
            </a:rPr>
            <a:t> = 2,41</a:t>
          </a:r>
          <a:endParaRPr lang="nl-NL" sz="1100" b="1">
            <a:solidFill>
              <a:srgbClr val="C00000"/>
            </a:solidFill>
          </a:endParaRPr>
        </a:p>
      </cdr:txBody>
    </cdr:sp>
  </cdr:relSizeAnchor>
  <cdr:relSizeAnchor xmlns:cdr="http://schemas.openxmlformats.org/drawingml/2006/chartDrawing">
    <cdr:from>
      <cdr:x>0.56186</cdr:x>
      <cdr:y>0.38889</cdr:y>
    </cdr:from>
    <cdr:to>
      <cdr:x>0.69807</cdr:x>
      <cdr:y>0.64444</cdr:y>
    </cdr:to>
    <cdr:sp macro="" textlink="">
      <cdr:nvSpPr>
        <cdr:cNvPr id="9" name="Tekstvak 1"/>
        <cdr:cNvSpPr txBox="1"/>
      </cdr:nvSpPr>
      <cdr:spPr>
        <a:xfrm xmlns:a="http://schemas.openxmlformats.org/drawingml/2006/main">
          <a:off x="3771900" y="1066800"/>
          <a:ext cx="914400" cy="7010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rgbClr val="7030A0"/>
              </a:solidFill>
              <a:latin typeface="Calibri"/>
            </a:rPr>
            <a:t>N = 3</a:t>
          </a:r>
        </a:p>
        <a:p xmlns:a="http://schemas.openxmlformats.org/drawingml/2006/main">
          <a:r>
            <a:rPr lang="nl-NL" sz="1100" b="1">
              <a:solidFill>
                <a:srgbClr val="7030A0"/>
              </a:solidFill>
              <a:latin typeface="Calibri"/>
            </a:rPr>
            <a:t>μ = 10,5</a:t>
          </a:r>
        </a:p>
        <a:p xmlns:a="http://schemas.openxmlformats.org/drawingml/2006/main">
          <a:r>
            <a:rPr lang="el-GR" sz="1100" b="1">
              <a:solidFill>
                <a:srgbClr val="7030A0"/>
              </a:solidFill>
              <a:latin typeface="Calibri"/>
            </a:rPr>
            <a:t>σ</a:t>
          </a:r>
          <a:r>
            <a:rPr lang="nl-NL" sz="1100" b="1">
              <a:solidFill>
                <a:srgbClr val="7030A0"/>
              </a:solidFill>
              <a:latin typeface="Calibri"/>
            </a:rPr>
            <a:t> = 2,96</a:t>
          </a:r>
          <a:endParaRPr lang="nl-NL" sz="1100" b="1">
            <a:solidFill>
              <a:srgbClr val="7030A0"/>
            </a:solidFill>
          </a:endParaRPr>
        </a:p>
      </cdr:txBody>
    </cdr:sp>
  </cdr:relSizeAnchor>
  <cdr:relSizeAnchor xmlns:cdr="http://schemas.openxmlformats.org/drawingml/2006/chartDrawing">
    <cdr:from>
      <cdr:x>0.51873</cdr:x>
      <cdr:y>0.06389</cdr:y>
    </cdr:from>
    <cdr:to>
      <cdr:x>0.65494</cdr:x>
      <cdr:y>0.31944</cdr:y>
    </cdr:to>
    <cdr:sp macro="" textlink="">
      <cdr:nvSpPr>
        <cdr:cNvPr id="11" name="Tekstvak 1"/>
        <cdr:cNvSpPr txBox="1"/>
      </cdr:nvSpPr>
      <cdr:spPr>
        <a:xfrm xmlns:a="http://schemas.openxmlformats.org/drawingml/2006/main">
          <a:off x="3482340" y="175260"/>
          <a:ext cx="914400" cy="7010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b="1" baseline="0">
              <a:latin typeface="Calibri"/>
            </a:rPr>
            <a:t>PUNTEN GEVEN DE EXACTE KANSVERDELING AAN</a:t>
          </a:r>
        </a:p>
        <a:p xmlns:a="http://schemas.openxmlformats.org/drawingml/2006/main">
          <a:r>
            <a:rPr lang="nl-NL" sz="1100" b="1" baseline="0">
              <a:latin typeface="Calibri"/>
            </a:rPr>
            <a:t>STIPPELLIJNEN  EEN INDICATIE VOOR DE </a:t>
          </a:r>
        </a:p>
        <a:p xmlns:a="http://schemas.openxmlformats.org/drawingml/2006/main">
          <a:r>
            <a:rPr lang="nl-NL" sz="1100" b="1" baseline="0">
              <a:latin typeface="Calibri"/>
            </a:rPr>
            <a:t>KANSDICHTHEIDSVERDELING MET BREEDTEN 1</a:t>
          </a:r>
          <a:endParaRPr lang="nl-NL" sz="1100" b="1"/>
        </a:p>
      </cdr:txBody>
    </cdr:sp>
  </cdr:relSizeAnchor>
</c:userShapes>
</file>

<file path=xl/drawings/drawing6.xml><?xml version="1.0" encoding="utf-8"?>
<c:userShapes xmlns:c="http://schemas.openxmlformats.org/drawingml/2006/chart">
  <cdr:relSizeAnchor xmlns:cdr="http://schemas.openxmlformats.org/drawingml/2006/chartDrawing">
    <cdr:from>
      <cdr:x>0.41667</cdr:x>
      <cdr:y>0.2</cdr:y>
    </cdr:from>
    <cdr:to>
      <cdr:x>0.70139</cdr:x>
      <cdr:y>0.8963</cdr:y>
    </cdr:to>
    <cdr:sp macro="" textlink="">
      <cdr:nvSpPr>
        <cdr:cNvPr id="2" name="Rechthoek 1"/>
        <cdr:cNvSpPr/>
      </cdr:nvSpPr>
      <cdr:spPr>
        <a:xfrm xmlns:a="http://schemas.openxmlformats.org/drawingml/2006/main">
          <a:off x="2743200" y="617220"/>
          <a:ext cx="1874520" cy="2148840"/>
        </a:xfrm>
        <a:prstGeom xmlns:a="http://schemas.openxmlformats.org/drawingml/2006/main" prst="rect">
          <a:avLst/>
        </a:prstGeom>
        <a:solidFill xmlns:a="http://schemas.openxmlformats.org/drawingml/2006/main">
          <a:srgbClr val="7030A0">
            <a:alpha val="20000"/>
          </a:srgbClr>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endParaRPr lang="nl-NL" sz="1100"/>
        </a:p>
      </cdr:txBody>
    </cdr:sp>
  </cdr:relSizeAnchor>
  <cdr:relSizeAnchor xmlns:cdr="http://schemas.openxmlformats.org/drawingml/2006/chartDrawing">
    <cdr:from>
      <cdr:x>0.78458</cdr:x>
      <cdr:y>0.37284</cdr:y>
    </cdr:from>
    <cdr:to>
      <cdr:x>0.92063</cdr:x>
      <cdr:y>0.6</cdr:y>
    </cdr:to>
    <cdr:sp macro="" textlink="">
      <cdr:nvSpPr>
        <cdr:cNvPr id="3" name="Tekstvak 1"/>
        <cdr:cNvSpPr txBox="1"/>
      </cdr:nvSpPr>
      <cdr:spPr>
        <a:xfrm xmlns:a="http://schemas.openxmlformats.org/drawingml/2006/main">
          <a:off x="5273040" y="1150620"/>
          <a:ext cx="914400" cy="7010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b="1">
              <a:solidFill>
                <a:srgbClr val="EB21D3"/>
              </a:solidFill>
              <a:latin typeface="Calibri"/>
            </a:rPr>
            <a:t>N = 4</a:t>
          </a:r>
        </a:p>
        <a:p xmlns:a="http://schemas.openxmlformats.org/drawingml/2006/main">
          <a:r>
            <a:rPr lang="nl-NL" sz="1100" b="1">
              <a:solidFill>
                <a:srgbClr val="EB21D3"/>
              </a:solidFill>
              <a:latin typeface="Calibri"/>
            </a:rPr>
            <a:t>μ = 14</a:t>
          </a:r>
        </a:p>
        <a:p xmlns:a="http://schemas.openxmlformats.org/drawingml/2006/main">
          <a:r>
            <a:rPr lang="el-GR" sz="1100" b="1">
              <a:solidFill>
                <a:srgbClr val="EB21D3"/>
              </a:solidFill>
              <a:latin typeface="Calibri"/>
            </a:rPr>
            <a:t>σ</a:t>
          </a:r>
          <a:r>
            <a:rPr lang="nl-NL" sz="1100" b="1">
              <a:solidFill>
                <a:srgbClr val="EB21D3"/>
              </a:solidFill>
              <a:latin typeface="Calibri"/>
            </a:rPr>
            <a:t> = 3,42</a:t>
          </a:r>
          <a:endParaRPr lang="nl-NL" sz="1100" b="1">
            <a:solidFill>
              <a:srgbClr val="EB21D3"/>
            </a:solidFill>
          </a:endParaRPr>
        </a:p>
      </cdr:txBody>
    </cdr:sp>
  </cdr:relSizeAnchor>
  <cdr:relSizeAnchor xmlns:cdr="http://schemas.openxmlformats.org/drawingml/2006/chartDrawing">
    <cdr:from>
      <cdr:x>0.70181</cdr:x>
      <cdr:y>0.58272</cdr:y>
    </cdr:from>
    <cdr:to>
      <cdr:x>0.83787</cdr:x>
      <cdr:y>0.80988</cdr:y>
    </cdr:to>
    <cdr:sp macro="" textlink="">
      <cdr:nvSpPr>
        <cdr:cNvPr id="4" name="Tekstvak 1"/>
        <cdr:cNvSpPr txBox="1"/>
      </cdr:nvSpPr>
      <cdr:spPr>
        <a:xfrm xmlns:a="http://schemas.openxmlformats.org/drawingml/2006/main">
          <a:off x="4716780" y="1798320"/>
          <a:ext cx="914400" cy="7010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b="1">
              <a:solidFill>
                <a:srgbClr val="EB21D3"/>
              </a:solidFill>
              <a:latin typeface="Calibri"/>
            </a:rPr>
            <a:t>VIOLETTE STIPPELLIJNEN</a:t>
          </a:r>
        </a:p>
        <a:p xmlns:a="http://schemas.openxmlformats.org/drawingml/2006/main">
          <a:r>
            <a:rPr lang="nl-NL" sz="1100" b="1">
              <a:solidFill>
                <a:srgbClr val="EB21D3"/>
              </a:solidFill>
              <a:latin typeface="Calibri"/>
            </a:rPr>
            <a:t>BENADERING DOOR NORMALE </a:t>
          </a:r>
        </a:p>
        <a:p xmlns:a="http://schemas.openxmlformats.org/drawingml/2006/main">
          <a:r>
            <a:rPr lang="nl-NL" sz="1100" b="1">
              <a:solidFill>
                <a:srgbClr val="EB21D3"/>
              </a:solidFill>
              <a:latin typeface="Calibri"/>
            </a:rPr>
            <a:t>KANSDICHTHEIDSVERDELING</a:t>
          </a:r>
        </a:p>
        <a:p xmlns:a="http://schemas.openxmlformats.org/drawingml/2006/main">
          <a:r>
            <a:rPr lang="nl-NL" sz="1100" b="1">
              <a:solidFill>
                <a:srgbClr val="EB21D3"/>
              </a:solidFill>
              <a:latin typeface="Calibri"/>
            </a:rPr>
            <a:t>BIJ N &gt; 3 VRIJ NAUWKEURIG</a:t>
          </a:r>
          <a:endParaRPr lang="nl-NL" sz="1100" b="1">
            <a:solidFill>
              <a:srgbClr val="EB21D3"/>
            </a:solidFill>
          </a:endParaRPr>
        </a:p>
      </cdr:txBody>
    </cdr:sp>
  </cdr:relSizeAnchor>
  <cdr:relSizeAnchor xmlns:cdr="http://schemas.openxmlformats.org/drawingml/2006/chartDrawing">
    <cdr:from>
      <cdr:x>0.52721</cdr:x>
      <cdr:y>0.03457</cdr:y>
    </cdr:from>
    <cdr:to>
      <cdr:x>0.66327</cdr:x>
      <cdr:y>0.26173</cdr:y>
    </cdr:to>
    <cdr:sp macro="" textlink="">
      <cdr:nvSpPr>
        <cdr:cNvPr id="5" name="Tekstvak 1"/>
        <cdr:cNvSpPr txBox="1"/>
      </cdr:nvSpPr>
      <cdr:spPr>
        <a:xfrm xmlns:a="http://schemas.openxmlformats.org/drawingml/2006/main">
          <a:off x="3543300" y="106680"/>
          <a:ext cx="914400" cy="7010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latin typeface="Calibri"/>
            </a:rPr>
            <a:t>CUMMULATIEVE</a:t>
          </a:r>
          <a:r>
            <a:rPr lang="nl-NL" sz="1100" b="1" baseline="0">
              <a:latin typeface="Calibri"/>
            </a:rPr>
            <a:t> KANSVERDELING</a:t>
          </a:r>
          <a:endParaRPr lang="nl-NL" sz="1100" b="1"/>
        </a:p>
      </cdr:txBody>
    </cdr:sp>
  </cdr:relSizeAnchor>
</c:userShapes>
</file>

<file path=xl/drawings/drawing7.xml><?xml version="1.0" encoding="utf-8"?>
<xdr:wsDr xmlns:xdr="http://schemas.openxmlformats.org/drawingml/2006/spreadsheetDrawing" xmlns:a="http://schemas.openxmlformats.org/drawingml/2006/main">
  <xdr:oneCellAnchor>
    <xdr:from>
      <xdr:col>10</xdr:col>
      <xdr:colOff>525780</xdr:colOff>
      <xdr:row>164</xdr:row>
      <xdr:rowOff>53340</xdr:rowOff>
    </xdr:from>
    <xdr:ext cx="298672" cy="468013"/>
    <xdr:sp macro="" textlink="">
      <xdr:nvSpPr>
        <xdr:cNvPr id="2" name="Tekstvak 1"/>
        <xdr:cNvSpPr txBox="1"/>
      </xdr:nvSpPr>
      <xdr:spPr>
        <a:xfrm>
          <a:off x="6621780" y="15621000"/>
          <a:ext cx="298672"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800" b="1"/>
            <a:t>  N</a:t>
          </a:r>
        </a:p>
        <a:p>
          <a:r>
            <a:rPr lang="nl-NL" sz="800" b="1"/>
            <a:t> </a:t>
          </a:r>
        </a:p>
        <a:p>
          <a:r>
            <a:rPr lang="nl-NL" sz="800" b="1"/>
            <a:t>  q</a:t>
          </a:r>
        </a:p>
      </xdr:txBody>
    </xdr:sp>
    <xdr:clientData/>
  </xdr:oneCellAnchor>
  <xdr:oneCellAnchor>
    <xdr:from>
      <xdr:col>13</xdr:col>
      <xdr:colOff>361950</xdr:colOff>
      <xdr:row>177</xdr:row>
      <xdr:rowOff>60960</xdr:rowOff>
    </xdr:from>
    <xdr:ext cx="337015" cy="468013"/>
    <xdr:sp macro="" textlink="">
      <xdr:nvSpPr>
        <xdr:cNvPr id="3" name="Tekstvak 2"/>
        <xdr:cNvSpPr txBox="1"/>
      </xdr:nvSpPr>
      <xdr:spPr>
        <a:xfrm>
          <a:off x="8286750" y="18097500"/>
          <a:ext cx="337015"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800" b="1"/>
            <a:t>  N</a:t>
          </a:r>
        </a:p>
        <a:p>
          <a:r>
            <a:rPr lang="nl-NL" sz="800" b="1"/>
            <a:t> </a:t>
          </a:r>
        </a:p>
        <a:p>
          <a:r>
            <a:rPr lang="nl-NL" sz="800" b="1"/>
            <a:t>k=1</a:t>
          </a:r>
        </a:p>
      </xdr:txBody>
    </xdr:sp>
    <xdr:clientData/>
  </xdr:oneCellAnchor>
  <xdr:twoCellAnchor>
    <xdr:from>
      <xdr:col>0</xdr:col>
      <xdr:colOff>7620</xdr:colOff>
      <xdr:row>17</xdr:row>
      <xdr:rowOff>0</xdr:rowOff>
    </xdr:from>
    <xdr:to>
      <xdr:col>7</xdr:col>
      <xdr:colOff>312420</xdr:colOff>
      <xdr:row>32</xdr:row>
      <xdr:rowOff>0</xdr:rowOff>
    </xdr:to>
    <xdr:graphicFrame macro="">
      <xdr:nvGraphicFramePr>
        <xdr:cNvPr id="9" name="Grafiek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53340</xdr:rowOff>
    </xdr:from>
    <xdr:to>
      <xdr:col>7</xdr:col>
      <xdr:colOff>304800</xdr:colOff>
      <xdr:row>47</xdr:row>
      <xdr:rowOff>53340</xdr:rowOff>
    </xdr:to>
    <xdr:graphicFrame macro="">
      <xdr:nvGraphicFramePr>
        <xdr:cNvPr id="10" name="Grafiek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xdr:colOff>
      <xdr:row>47</xdr:row>
      <xdr:rowOff>106680</xdr:rowOff>
    </xdr:from>
    <xdr:to>
      <xdr:col>7</xdr:col>
      <xdr:colOff>320040</xdr:colOff>
      <xdr:row>62</xdr:row>
      <xdr:rowOff>160020</xdr:rowOff>
    </xdr:to>
    <xdr:graphicFrame macro="">
      <xdr:nvGraphicFramePr>
        <xdr:cNvPr id="11" name="Grafiek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421005</xdr:colOff>
      <xdr:row>166</xdr:row>
      <xdr:rowOff>91440</xdr:rowOff>
    </xdr:from>
    <xdr:ext cx="395365" cy="468013"/>
    <xdr:sp macro="" textlink="">
      <xdr:nvSpPr>
        <xdr:cNvPr id="12" name="Tekstvak 11"/>
        <xdr:cNvSpPr txBox="1"/>
      </xdr:nvSpPr>
      <xdr:spPr>
        <a:xfrm>
          <a:off x="1640205" y="16047720"/>
          <a:ext cx="395365"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800" b="1"/>
            <a:t>  X**</a:t>
          </a:r>
        </a:p>
        <a:p>
          <a:r>
            <a:rPr lang="nl-NL" sz="800" b="1"/>
            <a:t>  </a:t>
          </a:r>
        </a:p>
        <a:p>
          <a:r>
            <a:rPr lang="nl-NL" sz="800" b="1"/>
            <a:t>X*</a:t>
          </a:r>
        </a:p>
      </xdr:txBody>
    </xdr:sp>
    <xdr:clientData/>
  </xdr:oneCellAnchor>
  <xdr:oneCellAnchor>
    <xdr:from>
      <xdr:col>9</xdr:col>
      <xdr:colOff>561975</xdr:colOff>
      <xdr:row>226</xdr:row>
      <xdr:rowOff>85725</xdr:rowOff>
    </xdr:from>
    <xdr:ext cx="395365" cy="468013"/>
    <xdr:sp macro="" textlink="">
      <xdr:nvSpPr>
        <xdr:cNvPr id="13" name="Tekstvak 12"/>
        <xdr:cNvSpPr txBox="1"/>
      </xdr:nvSpPr>
      <xdr:spPr>
        <a:xfrm>
          <a:off x="6048375" y="26130885"/>
          <a:ext cx="395365"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800" b="1"/>
            <a:t>  X**</a:t>
          </a:r>
        </a:p>
        <a:p>
          <a:r>
            <a:rPr lang="nl-NL" sz="800" b="1"/>
            <a:t>  </a:t>
          </a:r>
        </a:p>
        <a:p>
          <a:r>
            <a:rPr lang="nl-NL" sz="800" b="1"/>
            <a:t>X*</a:t>
          </a:r>
        </a:p>
      </xdr:txBody>
    </xdr:sp>
    <xdr:clientData/>
  </xdr:oneCellAnchor>
  <xdr:oneCellAnchor>
    <xdr:from>
      <xdr:col>9</xdr:col>
      <xdr:colOff>314325</xdr:colOff>
      <xdr:row>226</xdr:row>
      <xdr:rowOff>85725</xdr:rowOff>
    </xdr:from>
    <xdr:ext cx="403252" cy="468013"/>
    <xdr:sp macro="" textlink="">
      <xdr:nvSpPr>
        <xdr:cNvPr id="14" name="Tekstvak 13"/>
        <xdr:cNvSpPr txBox="1"/>
      </xdr:nvSpPr>
      <xdr:spPr>
        <a:xfrm>
          <a:off x="5800725" y="26130885"/>
          <a:ext cx="403252"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800" b="1"/>
            <a:t>  COS</a:t>
          </a:r>
        </a:p>
        <a:p>
          <a:r>
            <a:rPr lang="nl-NL" sz="800" b="1"/>
            <a:t> </a:t>
          </a:r>
        </a:p>
        <a:p>
          <a:r>
            <a:rPr lang="nl-NL" sz="800" b="1"/>
            <a:t>    k</a:t>
          </a:r>
        </a:p>
      </xdr:txBody>
    </xdr:sp>
    <xdr:clientData/>
  </xdr:oneCellAnchor>
  <xdr:oneCellAnchor>
    <xdr:from>
      <xdr:col>13</xdr:col>
      <xdr:colOff>152400</xdr:colOff>
      <xdr:row>168</xdr:row>
      <xdr:rowOff>120015</xdr:rowOff>
    </xdr:from>
    <xdr:ext cx="395365" cy="468013"/>
    <xdr:sp macro="" textlink="">
      <xdr:nvSpPr>
        <xdr:cNvPr id="15" name="Tekstvak 14"/>
        <xdr:cNvSpPr txBox="1"/>
      </xdr:nvSpPr>
      <xdr:spPr>
        <a:xfrm>
          <a:off x="7905750" y="17160240"/>
          <a:ext cx="395365"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800" b="1"/>
            <a:t>  X**</a:t>
          </a:r>
        </a:p>
        <a:p>
          <a:r>
            <a:rPr lang="nl-NL" sz="800" b="1"/>
            <a:t>  </a:t>
          </a:r>
        </a:p>
        <a:p>
          <a:r>
            <a:rPr lang="nl-NL" sz="800" b="1"/>
            <a:t>X*</a:t>
          </a:r>
        </a:p>
      </xdr:txBody>
    </xdr:sp>
    <xdr:clientData/>
  </xdr:oneCellAnchor>
  <xdr:oneCellAnchor>
    <xdr:from>
      <xdr:col>12</xdr:col>
      <xdr:colOff>573405</xdr:colOff>
      <xdr:row>168</xdr:row>
      <xdr:rowOff>95250</xdr:rowOff>
    </xdr:from>
    <xdr:ext cx="298672" cy="468013"/>
    <xdr:sp macro="" textlink="">
      <xdr:nvSpPr>
        <xdr:cNvPr id="16" name="Tekstvak 15"/>
        <xdr:cNvSpPr txBox="1"/>
      </xdr:nvSpPr>
      <xdr:spPr>
        <a:xfrm>
          <a:off x="7736205" y="17135475"/>
          <a:ext cx="298672"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800" b="1"/>
            <a:t>  N</a:t>
          </a:r>
        </a:p>
        <a:p>
          <a:r>
            <a:rPr lang="nl-NL" sz="800" b="1"/>
            <a:t> </a:t>
          </a:r>
        </a:p>
        <a:p>
          <a:r>
            <a:rPr lang="nl-NL" sz="800" b="1"/>
            <a:t>  q</a:t>
          </a:r>
        </a:p>
      </xdr:txBody>
    </xdr:sp>
    <xdr:clientData/>
  </xdr:oneCellAnchor>
  <xdr:twoCellAnchor>
    <xdr:from>
      <xdr:col>12</xdr:col>
      <xdr:colOff>304800</xdr:colOff>
      <xdr:row>166</xdr:row>
      <xdr:rowOff>57150</xdr:rowOff>
    </xdr:from>
    <xdr:to>
      <xdr:col>13</xdr:col>
      <xdr:colOff>247650</xdr:colOff>
      <xdr:row>168</xdr:row>
      <xdr:rowOff>66675</xdr:rowOff>
    </xdr:to>
    <xdr:cxnSp macro="">
      <xdr:nvCxnSpPr>
        <xdr:cNvPr id="18" name="Rechte verbindingslijn met pijl 17"/>
        <xdr:cNvCxnSpPr/>
      </xdr:nvCxnSpPr>
      <xdr:spPr>
        <a:xfrm>
          <a:off x="7467600" y="16687800"/>
          <a:ext cx="533400" cy="41910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62865</xdr:colOff>
      <xdr:row>226</xdr:row>
      <xdr:rowOff>99060</xdr:rowOff>
    </xdr:from>
    <xdr:ext cx="395365" cy="468013"/>
    <xdr:sp macro="" textlink="">
      <xdr:nvSpPr>
        <xdr:cNvPr id="22" name="Tekstvak 21"/>
        <xdr:cNvSpPr txBox="1"/>
      </xdr:nvSpPr>
      <xdr:spPr>
        <a:xfrm>
          <a:off x="7378065" y="26144220"/>
          <a:ext cx="395365"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800" b="1"/>
            <a:t>  X**</a:t>
          </a:r>
        </a:p>
        <a:p>
          <a:r>
            <a:rPr lang="nl-NL" sz="800" b="1"/>
            <a:t>  </a:t>
          </a:r>
        </a:p>
        <a:p>
          <a:r>
            <a:rPr lang="nl-NL" sz="800" b="1"/>
            <a:t>X*</a:t>
          </a:r>
        </a:p>
      </xdr:txBody>
    </xdr:sp>
    <xdr:clientData/>
  </xdr:oneCellAnchor>
  <xdr:oneCellAnchor>
    <xdr:from>
      <xdr:col>11</xdr:col>
      <xdr:colOff>474345</xdr:colOff>
      <xdr:row>226</xdr:row>
      <xdr:rowOff>95250</xdr:rowOff>
    </xdr:from>
    <xdr:ext cx="374526" cy="468013"/>
    <xdr:sp macro="" textlink="">
      <xdr:nvSpPr>
        <xdr:cNvPr id="23" name="Tekstvak 22"/>
        <xdr:cNvSpPr txBox="1"/>
      </xdr:nvSpPr>
      <xdr:spPr>
        <a:xfrm>
          <a:off x="7179945" y="26140410"/>
          <a:ext cx="374526"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800" b="1"/>
            <a:t>  SIN</a:t>
          </a:r>
        </a:p>
        <a:p>
          <a:r>
            <a:rPr lang="nl-NL" sz="800" b="1"/>
            <a:t> </a:t>
          </a:r>
        </a:p>
        <a:p>
          <a:r>
            <a:rPr lang="nl-NL" sz="800" b="1"/>
            <a:t>    k</a:t>
          </a:r>
        </a:p>
      </xdr:txBody>
    </xdr:sp>
    <xdr:clientData/>
  </xdr:oneCellAnchor>
  <xdr:twoCellAnchor>
    <xdr:from>
      <xdr:col>11</xdr:col>
      <xdr:colOff>171450</xdr:colOff>
      <xdr:row>217</xdr:row>
      <xdr:rowOff>57150</xdr:rowOff>
    </xdr:from>
    <xdr:to>
      <xdr:col>11</xdr:col>
      <xdr:colOff>228600</xdr:colOff>
      <xdr:row>217</xdr:row>
      <xdr:rowOff>57151</xdr:rowOff>
    </xdr:to>
    <xdr:cxnSp macro="">
      <xdr:nvCxnSpPr>
        <xdr:cNvPr id="25" name="Rechte verbindingslijn 24"/>
        <xdr:cNvCxnSpPr/>
      </xdr:nvCxnSpPr>
      <xdr:spPr>
        <a:xfrm flipV="1">
          <a:off x="6743700" y="25812750"/>
          <a:ext cx="571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203835</xdr:colOff>
      <xdr:row>216</xdr:row>
      <xdr:rowOff>57150</xdr:rowOff>
    </xdr:from>
    <xdr:to>
      <xdr:col>11</xdr:col>
      <xdr:colOff>260985</xdr:colOff>
      <xdr:row>216</xdr:row>
      <xdr:rowOff>57151</xdr:rowOff>
    </xdr:to>
    <xdr:cxnSp macro="">
      <xdr:nvCxnSpPr>
        <xdr:cNvPr id="36" name="Rechte verbindingslijn 35"/>
        <xdr:cNvCxnSpPr/>
      </xdr:nvCxnSpPr>
      <xdr:spPr>
        <a:xfrm flipV="1">
          <a:off x="6909435" y="24524970"/>
          <a:ext cx="571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400050</xdr:colOff>
      <xdr:row>216</xdr:row>
      <xdr:rowOff>66675</xdr:rowOff>
    </xdr:from>
    <xdr:to>
      <xdr:col>4</xdr:col>
      <xdr:colOff>457200</xdr:colOff>
      <xdr:row>216</xdr:row>
      <xdr:rowOff>66676</xdr:rowOff>
    </xdr:to>
    <xdr:cxnSp macro="">
      <xdr:nvCxnSpPr>
        <xdr:cNvPr id="37" name="Rechte verbindingslijn 36"/>
        <xdr:cNvCxnSpPr/>
      </xdr:nvCxnSpPr>
      <xdr:spPr>
        <a:xfrm flipV="1">
          <a:off x="2800350" y="25603200"/>
          <a:ext cx="571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371475</xdr:colOff>
      <xdr:row>217</xdr:row>
      <xdr:rowOff>66675</xdr:rowOff>
    </xdr:from>
    <xdr:to>
      <xdr:col>4</xdr:col>
      <xdr:colOff>428625</xdr:colOff>
      <xdr:row>217</xdr:row>
      <xdr:rowOff>66676</xdr:rowOff>
    </xdr:to>
    <xdr:cxnSp macro="">
      <xdr:nvCxnSpPr>
        <xdr:cNvPr id="38" name="Rechte verbindingslijn 37"/>
        <xdr:cNvCxnSpPr/>
      </xdr:nvCxnSpPr>
      <xdr:spPr>
        <a:xfrm flipV="1">
          <a:off x="2771775" y="25822275"/>
          <a:ext cx="571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217</xdr:row>
      <xdr:rowOff>57150</xdr:rowOff>
    </xdr:from>
    <xdr:to>
      <xdr:col>0</xdr:col>
      <xdr:colOff>104775</xdr:colOff>
      <xdr:row>217</xdr:row>
      <xdr:rowOff>57151</xdr:rowOff>
    </xdr:to>
    <xdr:cxnSp macro="">
      <xdr:nvCxnSpPr>
        <xdr:cNvPr id="39" name="Rechte verbindingslijn 38"/>
        <xdr:cNvCxnSpPr/>
      </xdr:nvCxnSpPr>
      <xdr:spPr>
        <a:xfrm flipV="1">
          <a:off x="47625" y="25812750"/>
          <a:ext cx="571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196215</xdr:colOff>
      <xdr:row>225</xdr:row>
      <xdr:rowOff>66675</xdr:rowOff>
    </xdr:from>
    <xdr:to>
      <xdr:col>6</xdr:col>
      <xdr:colOff>253365</xdr:colOff>
      <xdr:row>225</xdr:row>
      <xdr:rowOff>66676</xdr:rowOff>
    </xdr:to>
    <xdr:cxnSp macro="">
      <xdr:nvCxnSpPr>
        <xdr:cNvPr id="41" name="Rechte verbindingslijn 40"/>
        <xdr:cNvCxnSpPr/>
      </xdr:nvCxnSpPr>
      <xdr:spPr>
        <a:xfrm flipV="1">
          <a:off x="3853815" y="25906095"/>
          <a:ext cx="571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243840</xdr:colOff>
      <xdr:row>223</xdr:row>
      <xdr:rowOff>66675</xdr:rowOff>
    </xdr:from>
    <xdr:to>
      <xdr:col>6</xdr:col>
      <xdr:colOff>300990</xdr:colOff>
      <xdr:row>223</xdr:row>
      <xdr:rowOff>66676</xdr:rowOff>
    </xdr:to>
    <xdr:cxnSp macro="">
      <xdr:nvCxnSpPr>
        <xdr:cNvPr id="42" name="Rechte verbindingslijn 41"/>
        <xdr:cNvCxnSpPr/>
      </xdr:nvCxnSpPr>
      <xdr:spPr>
        <a:xfrm flipV="1">
          <a:off x="3901440" y="25517475"/>
          <a:ext cx="571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600075</xdr:colOff>
      <xdr:row>219</xdr:row>
      <xdr:rowOff>66675</xdr:rowOff>
    </xdr:from>
    <xdr:to>
      <xdr:col>1</xdr:col>
      <xdr:colOff>47625</xdr:colOff>
      <xdr:row>219</xdr:row>
      <xdr:rowOff>66676</xdr:rowOff>
    </xdr:to>
    <xdr:cxnSp macro="">
      <xdr:nvCxnSpPr>
        <xdr:cNvPr id="43" name="Rechte verbindingslijn 42"/>
        <xdr:cNvCxnSpPr/>
      </xdr:nvCxnSpPr>
      <xdr:spPr>
        <a:xfrm flipV="1">
          <a:off x="600075" y="26231850"/>
          <a:ext cx="571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49530</xdr:colOff>
      <xdr:row>223</xdr:row>
      <xdr:rowOff>66675</xdr:rowOff>
    </xdr:from>
    <xdr:to>
      <xdr:col>2</xdr:col>
      <xdr:colOff>106680</xdr:colOff>
      <xdr:row>223</xdr:row>
      <xdr:rowOff>66676</xdr:rowOff>
    </xdr:to>
    <xdr:cxnSp macro="">
      <xdr:nvCxnSpPr>
        <xdr:cNvPr id="45" name="Rechte verbindingslijn 44"/>
        <xdr:cNvCxnSpPr/>
      </xdr:nvCxnSpPr>
      <xdr:spPr>
        <a:xfrm flipV="1">
          <a:off x="1268730" y="25517475"/>
          <a:ext cx="571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523875</xdr:colOff>
      <xdr:row>225</xdr:row>
      <xdr:rowOff>66675</xdr:rowOff>
    </xdr:from>
    <xdr:to>
      <xdr:col>1</xdr:col>
      <xdr:colOff>581025</xdr:colOff>
      <xdr:row>225</xdr:row>
      <xdr:rowOff>66676</xdr:rowOff>
    </xdr:to>
    <xdr:cxnSp macro="">
      <xdr:nvCxnSpPr>
        <xdr:cNvPr id="46" name="Rechte verbindingslijn 45"/>
        <xdr:cNvCxnSpPr/>
      </xdr:nvCxnSpPr>
      <xdr:spPr>
        <a:xfrm flipV="1">
          <a:off x="1133475" y="27051000"/>
          <a:ext cx="571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603885</xdr:colOff>
      <xdr:row>227</xdr:row>
      <xdr:rowOff>57150</xdr:rowOff>
    </xdr:from>
    <xdr:to>
      <xdr:col>11</xdr:col>
      <xdr:colOff>51435</xdr:colOff>
      <xdr:row>227</xdr:row>
      <xdr:rowOff>57151</xdr:rowOff>
    </xdr:to>
    <xdr:cxnSp macro="">
      <xdr:nvCxnSpPr>
        <xdr:cNvPr id="47" name="Rechte verbindingslijn 46"/>
        <xdr:cNvCxnSpPr/>
      </xdr:nvCxnSpPr>
      <xdr:spPr>
        <a:xfrm flipV="1">
          <a:off x="6699885" y="26285190"/>
          <a:ext cx="571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xdr:colOff>
      <xdr:row>227</xdr:row>
      <xdr:rowOff>57150</xdr:rowOff>
    </xdr:from>
    <xdr:to>
      <xdr:col>13</xdr:col>
      <xdr:colOff>142875</xdr:colOff>
      <xdr:row>227</xdr:row>
      <xdr:rowOff>57151</xdr:rowOff>
    </xdr:to>
    <xdr:cxnSp macro="">
      <xdr:nvCxnSpPr>
        <xdr:cNvPr id="48" name="Rechte verbindingslijn 47"/>
        <xdr:cNvCxnSpPr/>
      </xdr:nvCxnSpPr>
      <xdr:spPr>
        <a:xfrm flipV="1">
          <a:off x="8010525" y="26285190"/>
          <a:ext cx="571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603885</xdr:colOff>
      <xdr:row>231</xdr:row>
      <xdr:rowOff>28575</xdr:rowOff>
    </xdr:from>
    <xdr:to>
      <xdr:col>11</xdr:col>
      <xdr:colOff>51435</xdr:colOff>
      <xdr:row>231</xdr:row>
      <xdr:rowOff>28576</xdr:rowOff>
    </xdr:to>
    <xdr:cxnSp macro="">
      <xdr:nvCxnSpPr>
        <xdr:cNvPr id="49" name="Rechte verbindingslijn 48"/>
        <xdr:cNvCxnSpPr/>
      </xdr:nvCxnSpPr>
      <xdr:spPr>
        <a:xfrm flipV="1">
          <a:off x="6699885" y="27010995"/>
          <a:ext cx="571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45720</xdr:colOff>
      <xdr:row>244</xdr:row>
      <xdr:rowOff>83820</xdr:rowOff>
    </xdr:from>
    <xdr:to>
      <xdr:col>8</xdr:col>
      <xdr:colOff>579120</xdr:colOff>
      <xdr:row>272</xdr:row>
      <xdr:rowOff>137160</xdr:rowOff>
    </xdr:to>
    <xdr:graphicFrame macro="">
      <xdr:nvGraphicFramePr>
        <xdr:cNvPr id="29" name="Grafiek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548640</xdr:colOff>
      <xdr:row>256</xdr:row>
      <xdr:rowOff>144780</xdr:rowOff>
    </xdr:from>
    <xdr:to>
      <xdr:col>4</xdr:col>
      <xdr:colOff>274320</xdr:colOff>
      <xdr:row>256</xdr:row>
      <xdr:rowOff>144780</xdr:rowOff>
    </xdr:to>
    <xdr:cxnSp macro="">
      <xdr:nvCxnSpPr>
        <xdr:cNvPr id="31" name="Rechte verbindingslijn 30"/>
        <xdr:cNvCxnSpPr/>
      </xdr:nvCxnSpPr>
      <xdr:spPr>
        <a:xfrm>
          <a:off x="2377440" y="32705040"/>
          <a:ext cx="335280" cy="0"/>
        </a:xfrm>
        <a:prstGeom prst="line">
          <a:avLst/>
        </a:prstGeom>
        <a:ln w="158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205740</xdr:colOff>
      <xdr:row>264</xdr:row>
      <xdr:rowOff>15240</xdr:rowOff>
    </xdr:from>
    <xdr:to>
      <xdr:col>5</xdr:col>
      <xdr:colOff>541020</xdr:colOff>
      <xdr:row>264</xdr:row>
      <xdr:rowOff>15240</xdr:rowOff>
    </xdr:to>
    <xdr:cxnSp macro="">
      <xdr:nvCxnSpPr>
        <xdr:cNvPr id="32" name="Rechte verbindingslijn 31"/>
        <xdr:cNvCxnSpPr/>
      </xdr:nvCxnSpPr>
      <xdr:spPr>
        <a:xfrm>
          <a:off x="3253740" y="34038540"/>
          <a:ext cx="335280" cy="0"/>
        </a:xfrm>
        <a:prstGeom prst="lin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198120</xdr:colOff>
      <xdr:row>353</xdr:row>
      <xdr:rowOff>129540</xdr:rowOff>
    </xdr:from>
    <xdr:to>
      <xdr:col>28</xdr:col>
      <xdr:colOff>502920</xdr:colOff>
      <xdr:row>368</xdr:row>
      <xdr:rowOff>129540</xdr:rowOff>
    </xdr:to>
    <xdr:graphicFrame macro="">
      <xdr:nvGraphicFramePr>
        <xdr:cNvPr id="34" name="Grafiek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845820</xdr:colOff>
      <xdr:row>369</xdr:row>
      <xdr:rowOff>0</xdr:rowOff>
    </xdr:from>
    <xdr:to>
      <xdr:col>28</xdr:col>
      <xdr:colOff>281940</xdr:colOff>
      <xdr:row>384</xdr:row>
      <xdr:rowOff>0</xdr:rowOff>
    </xdr:to>
    <xdr:graphicFrame macro="">
      <xdr:nvGraphicFramePr>
        <xdr:cNvPr id="35" name="Grafiek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0.7425</cdr:x>
      <cdr:y>0.05633</cdr:y>
    </cdr:from>
    <cdr:to>
      <cdr:x>0.9425</cdr:x>
      <cdr:y>0.14633</cdr:y>
    </cdr:to>
    <cdr:sp macro="" textlink="">
      <cdr:nvSpPr>
        <cdr:cNvPr id="2" name="Tekstvak 1"/>
        <cdr:cNvSpPr txBox="1"/>
      </cdr:nvSpPr>
      <cdr:spPr>
        <a:xfrm xmlns:a="http://schemas.openxmlformats.org/drawingml/2006/main">
          <a:off x="3394695" y="154534"/>
          <a:ext cx="914400" cy="24688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nl-NL" sz="1100" b="1" baseline="0">
              <a:solidFill>
                <a:srgbClr val="7030A0"/>
              </a:solidFill>
            </a:rPr>
            <a:t>(</a:t>
          </a:r>
          <a:r>
            <a:rPr lang="nl-NL" sz="1100" b="1">
              <a:solidFill>
                <a:srgbClr val="7030A0"/>
              </a:solidFill>
            </a:rPr>
            <a:t>COS </a:t>
          </a:r>
          <a:r>
            <a:rPr lang="el-GR" sz="1100" b="1">
              <a:solidFill>
                <a:srgbClr val="7030A0"/>
              </a:solidFill>
              <a:latin typeface="Calibri"/>
            </a:rPr>
            <a:t>θ</a:t>
          </a:r>
          <a:r>
            <a:rPr lang="nl-NL" sz="1100" b="1">
              <a:solidFill>
                <a:srgbClr val="7030A0"/>
              </a:solidFill>
              <a:latin typeface="Calibri"/>
            </a:rPr>
            <a:t> </a:t>
          </a:r>
          <a:r>
            <a:rPr lang="nl-NL" sz="1100" b="1">
              <a:solidFill>
                <a:srgbClr val="7030A0"/>
              </a:solidFill>
            </a:rPr>
            <a:t>+ SIN 2</a:t>
          </a:r>
          <a:r>
            <a:rPr lang="el-GR" sz="1100" b="1">
              <a:solidFill>
                <a:srgbClr val="7030A0"/>
              </a:solidFill>
              <a:latin typeface="Calibri"/>
            </a:rPr>
            <a:t>θ</a:t>
          </a:r>
          <a:r>
            <a:rPr lang="nl-NL" sz="1100" b="1">
              <a:solidFill>
                <a:srgbClr val="7030A0"/>
              </a:solidFill>
            </a:rPr>
            <a:t>)</a:t>
          </a:r>
        </a:p>
        <a:p xmlns:a="http://schemas.openxmlformats.org/drawingml/2006/main">
          <a:r>
            <a:rPr lang="nl-NL" sz="1100" b="1">
              <a:solidFill>
                <a:srgbClr val="7030A0"/>
              </a:solidFill>
            </a:rPr>
            <a:t> </a:t>
          </a:r>
        </a:p>
      </cdr:txBody>
    </cdr:sp>
  </cdr:relSizeAnchor>
  <cdr:relSizeAnchor xmlns:cdr="http://schemas.openxmlformats.org/drawingml/2006/chartDrawing">
    <cdr:from>
      <cdr:x>0.04875</cdr:x>
      <cdr:y>0.73667</cdr:y>
    </cdr:from>
    <cdr:to>
      <cdr:x>0.13125</cdr:x>
      <cdr:y>0.84467</cdr:y>
    </cdr:to>
    <cdr:sp macro="" textlink="">
      <cdr:nvSpPr>
        <cdr:cNvPr id="3" name="Tekstvak 1"/>
        <cdr:cNvSpPr txBox="1"/>
      </cdr:nvSpPr>
      <cdr:spPr>
        <a:xfrm xmlns:a="http://schemas.openxmlformats.org/drawingml/2006/main">
          <a:off x="222870" y="2020824"/>
          <a:ext cx="377190" cy="29626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rgbClr val="C00000"/>
              </a:solidFill>
            </a:rPr>
            <a:t>√2 SIN 2</a:t>
          </a:r>
          <a:r>
            <a:rPr lang="el-GR" sz="1100" b="1">
              <a:solidFill>
                <a:srgbClr val="C00000"/>
              </a:solidFill>
              <a:latin typeface="Calibri"/>
            </a:rPr>
            <a:t>θ</a:t>
          </a:r>
          <a:r>
            <a:rPr lang="nl-NL" sz="1100" b="1">
              <a:solidFill>
                <a:srgbClr val="C00000"/>
              </a:solidFill>
            </a:rPr>
            <a:t> </a:t>
          </a:r>
        </a:p>
      </cdr:txBody>
    </cdr:sp>
  </cdr:relSizeAnchor>
  <cdr:relSizeAnchor xmlns:cdr="http://schemas.openxmlformats.org/drawingml/2006/chartDrawing">
    <cdr:from>
      <cdr:x>0.04958</cdr:x>
      <cdr:y>0.28334</cdr:y>
    </cdr:from>
    <cdr:to>
      <cdr:x>0.24958</cdr:x>
      <cdr:y>0.38134</cdr:y>
    </cdr:to>
    <cdr:sp macro="" textlink="">
      <cdr:nvSpPr>
        <cdr:cNvPr id="4" name="Tekstvak 1"/>
        <cdr:cNvSpPr txBox="1"/>
      </cdr:nvSpPr>
      <cdr:spPr>
        <a:xfrm xmlns:a="http://schemas.openxmlformats.org/drawingml/2006/main">
          <a:off x="226680" y="777249"/>
          <a:ext cx="914400" cy="2688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rgbClr val="0070C0"/>
              </a:solidFill>
            </a:rPr>
            <a:t>√2 COS </a:t>
          </a:r>
          <a:r>
            <a:rPr lang="el-GR" sz="1100" b="1">
              <a:solidFill>
                <a:srgbClr val="0070C0"/>
              </a:solidFill>
              <a:latin typeface="Calibri"/>
            </a:rPr>
            <a:t>θ</a:t>
          </a:r>
          <a:r>
            <a:rPr lang="nl-NL" sz="1100" b="1">
              <a:solidFill>
                <a:srgbClr val="0070C0"/>
              </a:solidFill>
            </a:rPr>
            <a:t> </a:t>
          </a:r>
        </a:p>
      </cdr:txBody>
    </cdr:sp>
  </cdr:relSizeAnchor>
  <cdr:relSizeAnchor xmlns:cdr="http://schemas.openxmlformats.org/drawingml/2006/chartDrawing">
    <cdr:from>
      <cdr:x>0.55833</cdr:x>
      <cdr:y>0.76111</cdr:y>
    </cdr:from>
    <cdr:to>
      <cdr:x>0.835</cdr:x>
      <cdr:y>0.94444</cdr:y>
    </cdr:to>
    <cdr:sp macro="" textlink="">
      <cdr:nvSpPr>
        <cdr:cNvPr id="5" name="Tekstvak 4"/>
        <cdr:cNvSpPr txBox="1"/>
      </cdr:nvSpPr>
      <cdr:spPr>
        <a:xfrm xmlns:a="http://schemas.openxmlformats.org/drawingml/2006/main">
          <a:off x="2552700" y="2087880"/>
          <a:ext cx="1264920" cy="5029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nl-NL" sz="1100" b="1"/>
            <a:t>GOLFFUNCTIES &amp;</a:t>
          </a:r>
        </a:p>
        <a:p xmlns:a="http://schemas.openxmlformats.org/drawingml/2006/main">
          <a:r>
            <a:rPr lang="nl-NL" sz="1100" b="1" u="none">
              <a:solidFill>
                <a:srgbClr val="7030A0"/>
              </a:solidFill>
            </a:rPr>
            <a:t>LINEAIRE SUPERPOSITIE </a:t>
          </a:r>
        </a:p>
      </cdr:txBody>
    </cdr:sp>
  </cdr:relSizeAnchor>
</c:userShapes>
</file>

<file path=xl/drawings/drawing9.xml><?xml version="1.0" encoding="utf-8"?>
<c:userShapes xmlns:c="http://schemas.openxmlformats.org/drawingml/2006/chart">
  <cdr:relSizeAnchor xmlns:cdr="http://schemas.openxmlformats.org/drawingml/2006/chartDrawing">
    <cdr:from>
      <cdr:x>0.13291</cdr:x>
      <cdr:y>0.29945</cdr:y>
    </cdr:from>
    <cdr:to>
      <cdr:x>0.33291</cdr:x>
      <cdr:y>0.38945</cdr:y>
    </cdr:to>
    <cdr:sp macro="" textlink="">
      <cdr:nvSpPr>
        <cdr:cNvPr id="2" name="Tekstvak 1"/>
        <cdr:cNvSpPr txBox="1"/>
      </cdr:nvSpPr>
      <cdr:spPr>
        <a:xfrm xmlns:a="http://schemas.openxmlformats.org/drawingml/2006/main">
          <a:off x="607680" y="821445"/>
          <a:ext cx="914400" cy="2468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b="1">
              <a:solidFill>
                <a:srgbClr val="00B050"/>
              </a:solidFill>
            </a:rPr>
            <a:t>2</a:t>
          </a:r>
          <a:r>
            <a:rPr lang="nl-NL" sz="1100" b="1" baseline="0">
              <a:solidFill>
                <a:srgbClr val="00B050"/>
              </a:solidFill>
            </a:rPr>
            <a:t> (</a:t>
          </a:r>
          <a:r>
            <a:rPr lang="nl-NL" sz="1100" b="1">
              <a:solidFill>
                <a:srgbClr val="00B050"/>
              </a:solidFill>
            </a:rPr>
            <a:t>COS</a:t>
          </a:r>
          <a:r>
            <a:rPr lang="nl-NL" sz="1100" b="1" baseline="30000">
              <a:solidFill>
                <a:srgbClr val="00B050"/>
              </a:solidFill>
            </a:rPr>
            <a:t>2</a:t>
          </a:r>
          <a:r>
            <a:rPr lang="nl-NL" sz="1100" b="1">
              <a:solidFill>
                <a:srgbClr val="00B050"/>
              </a:solidFill>
            </a:rPr>
            <a:t> </a:t>
          </a:r>
          <a:r>
            <a:rPr lang="el-GR" sz="1100" b="1">
              <a:solidFill>
                <a:srgbClr val="00B050"/>
              </a:solidFill>
              <a:latin typeface="Calibri"/>
            </a:rPr>
            <a:t>θ</a:t>
          </a:r>
          <a:r>
            <a:rPr lang="nl-NL" sz="1100" b="1">
              <a:solidFill>
                <a:srgbClr val="00B050"/>
              </a:solidFill>
              <a:latin typeface="Calibri"/>
            </a:rPr>
            <a:t> </a:t>
          </a:r>
          <a:r>
            <a:rPr lang="nl-NL" sz="1100" b="1">
              <a:solidFill>
                <a:srgbClr val="00B050"/>
              </a:solidFill>
            </a:rPr>
            <a:t>+ SIN</a:t>
          </a:r>
          <a:r>
            <a:rPr lang="nl-NL" sz="1100" b="1" baseline="30000">
              <a:solidFill>
                <a:srgbClr val="00B050"/>
              </a:solidFill>
            </a:rPr>
            <a:t>2</a:t>
          </a:r>
          <a:r>
            <a:rPr lang="nl-NL" sz="1100" b="1">
              <a:solidFill>
                <a:srgbClr val="00B050"/>
              </a:solidFill>
            </a:rPr>
            <a:t> 2</a:t>
          </a:r>
          <a:r>
            <a:rPr lang="el-GR" sz="1100" b="1">
              <a:solidFill>
                <a:srgbClr val="00B050"/>
              </a:solidFill>
              <a:latin typeface="Calibri"/>
            </a:rPr>
            <a:t>θ</a:t>
          </a:r>
          <a:r>
            <a:rPr lang="nl-NL" sz="1100" b="1">
              <a:solidFill>
                <a:srgbClr val="00B050"/>
              </a:solidFill>
            </a:rPr>
            <a:t>)</a:t>
          </a:r>
        </a:p>
        <a:p xmlns:a="http://schemas.openxmlformats.org/drawingml/2006/main">
          <a:endParaRPr lang="nl-NL" sz="1100" b="1">
            <a:solidFill>
              <a:srgbClr val="00B050"/>
            </a:solidFill>
          </a:endParaRPr>
        </a:p>
      </cdr:txBody>
    </cdr:sp>
  </cdr:relSizeAnchor>
  <cdr:relSizeAnchor xmlns:cdr="http://schemas.openxmlformats.org/drawingml/2006/chartDrawing">
    <cdr:from>
      <cdr:x>0.06375</cdr:x>
      <cdr:y>0.43422</cdr:y>
    </cdr:from>
    <cdr:to>
      <cdr:x>0.14625</cdr:x>
      <cdr:y>0.54222</cdr:y>
    </cdr:to>
    <cdr:sp macro="" textlink="">
      <cdr:nvSpPr>
        <cdr:cNvPr id="3" name="Tekstvak 1"/>
        <cdr:cNvSpPr txBox="1"/>
      </cdr:nvSpPr>
      <cdr:spPr>
        <a:xfrm xmlns:a="http://schemas.openxmlformats.org/drawingml/2006/main">
          <a:off x="291450" y="1191158"/>
          <a:ext cx="377190" cy="29626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b="1">
              <a:solidFill>
                <a:srgbClr val="C00000"/>
              </a:solidFill>
            </a:rPr>
            <a:t>2 SIN</a:t>
          </a:r>
          <a:r>
            <a:rPr lang="nl-NL" sz="1100" b="1" baseline="30000">
              <a:solidFill>
                <a:srgbClr val="C00000"/>
              </a:solidFill>
            </a:rPr>
            <a:t>2</a:t>
          </a:r>
          <a:r>
            <a:rPr lang="nl-NL" sz="1100" b="1">
              <a:solidFill>
                <a:srgbClr val="C00000"/>
              </a:solidFill>
            </a:rPr>
            <a:t> 2</a:t>
          </a:r>
          <a:r>
            <a:rPr lang="el-GR" sz="1100" b="1">
              <a:solidFill>
                <a:srgbClr val="C00000"/>
              </a:solidFill>
              <a:latin typeface="Calibri"/>
            </a:rPr>
            <a:t>θ</a:t>
          </a:r>
          <a:endParaRPr lang="nl-NL" sz="1100" b="1">
            <a:solidFill>
              <a:srgbClr val="C00000"/>
            </a:solidFill>
          </a:endParaRPr>
        </a:p>
      </cdr:txBody>
    </cdr:sp>
  </cdr:relSizeAnchor>
  <cdr:relSizeAnchor xmlns:cdr="http://schemas.openxmlformats.org/drawingml/2006/chartDrawing">
    <cdr:from>
      <cdr:x>0.23708</cdr:x>
      <cdr:y>0.67811</cdr:y>
    </cdr:from>
    <cdr:to>
      <cdr:x>0.43708</cdr:x>
      <cdr:y>0.77611</cdr:y>
    </cdr:to>
    <cdr:sp macro="" textlink="">
      <cdr:nvSpPr>
        <cdr:cNvPr id="4" name="Tekstvak 1"/>
        <cdr:cNvSpPr txBox="1"/>
      </cdr:nvSpPr>
      <cdr:spPr>
        <a:xfrm xmlns:a="http://schemas.openxmlformats.org/drawingml/2006/main">
          <a:off x="1083945" y="1860204"/>
          <a:ext cx="914400" cy="2688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b="1">
              <a:solidFill>
                <a:srgbClr val="0070C0"/>
              </a:solidFill>
            </a:rPr>
            <a:t>2 COS</a:t>
          </a:r>
          <a:r>
            <a:rPr lang="nl-NL" sz="1100" b="1" baseline="30000">
              <a:solidFill>
                <a:srgbClr val="0070C0"/>
              </a:solidFill>
            </a:rPr>
            <a:t>2</a:t>
          </a:r>
          <a:r>
            <a:rPr lang="nl-NL" sz="1100" b="1">
              <a:solidFill>
                <a:srgbClr val="0070C0"/>
              </a:solidFill>
            </a:rPr>
            <a:t> </a:t>
          </a:r>
          <a:r>
            <a:rPr lang="el-GR" sz="1100" b="1">
              <a:solidFill>
                <a:srgbClr val="0070C0"/>
              </a:solidFill>
              <a:latin typeface="Calibri"/>
            </a:rPr>
            <a:t>θ</a:t>
          </a:r>
          <a:r>
            <a:rPr lang="nl-NL" sz="1100" b="1">
              <a:solidFill>
                <a:srgbClr val="0070C0"/>
              </a:solidFill>
            </a:rPr>
            <a:t> </a:t>
          </a:r>
        </a:p>
      </cdr:txBody>
    </cdr:sp>
  </cdr:relSizeAnchor>
  <cdr:relSizeAnchor xmlns:cdr="http://schemas.openxmlformats.org/drawingml/2006/chartDrawing">
    <cdr:from>
      <cdr:x>0.70792</cdr:x>
      <cdr:y>0.07611</cdr:y>
    </cdr:from>
    <cdr:to>
      <cdr:x>0.90792</cdr:x>
      <cdr:y>0.16611</cdr:y>
    </cdr:to>
    <cdr:sp macro="" textlink="">
      <cdr:nvSpPr>
        <cdr:cNvPr id="5" name="Tekstvak 1"/>
        <cdr:cNvSpPr txBox="1"/>
      </cdr:nvSpPr>
      <cdr:spPr>
        <a:xfrm xmlns:a="http://schemas.openxmlformats.org/drawingml/2006/main">
          <a:off x="3236595" y="208779"/>
          <a:ext cx="914400" cy="2468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solidFill>
                <a:srgbClr val="7030A0"/>
              </a:solidFill>
            </a:rPr>
            <a:t>(COS </a:t>
          </a:r>
          <a:r>
            <a:rPr lang="el-GR" sz="1100" b="1">
              <a:solidFill>
                <a:srgbClr val="7030A0"/>
              </a:solidFill>
              <a:latin typeface="Calibri"/>
            </a:rPr>
            <a:t>θ</a:t>
          </a:r>
          <a:r>
            <a:rPr lang="nl-NL" sz="1100" b="1">
              <a:solidFill>
                <a:srgbClr val="7030A0"/>
              </a:solidFill>
              <a:latin typeface="Calibri"/>
            </a:rPr>
            <a:t> </a:t>
          </a:r>
          <a:r>
            <a:rPr lang="nl-NL" sz="1100" b="1">
              <a:solidFill>
                <a:srgbClr val="7030A0"/>
              </a:solidFill>
            </a:rPr>
            <a:t>+ SIN 2</a:t>
          </a:r>
          <a:r>
            <a:rPr lang="el-GR" sz="1100" b="1">
              <a:solidFill>
                <a:srgbClr val="7030A0"/>
              </a:solidFill>
              <a:latin typeface="Calibri"/>
            </a:rPr>
            <a:t>θ</a:t>
          </a:r>
          <a:r>
            <a:rPr lang="nl-NL" sz="1100" b="1">
              <a:solidFill>
                <a:srgbClr val="7030A0"/>
              </a:solidFill>
            </a:rPr>
            <a:t>)</a:t>
          </a:r>
          <a:r>
            <a:rPr lang="nl-NL" sz="1100" b="1" baseline="30000">
              <a:solidFill>
                <a:srgbClr val="7030A0"/>
              </a:solidFill>
            </a:rPr>
            <a:t>2</a:t>
          </a:r>
        </a:p>
      </cdr:txBody>
    </cdr:sp>
  </cdr:relSizeAnchor>
  <cdr:relSizeAnchor xmlns:cdr="http://schemas.openxmlformats.org/drawingml/2006/chartDrawing">
    <cdr:from>
      <cdr:x>0.005</cdr:x>
      <cdr:y>0.18056</cdr:y>
    </cdr:from>
    <cdr:to>
      <cdr:x>0.205</cdr:x>
      <cdr:y>0.51389</cdr:y>
    </cdr:to>
    <cdr:sp macro="" textlink="">
      <cdr:nvSpPr>
        <cdr:cNvPr id="6" name="Tekstvak 5"/>
        <cdr:cNvSpPr txBox="1"/>
      </cdr:nvSpPr>
      <cdr:spPr>
        <a:xfrm xmlns:a="http://schemas.openxmlformats.org/drawingml/2006/main">
          <a:off x="22860" y="4953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nl-NL" sz="1100" b="1"/>
            <a:t>KANSDICHTHEIDSVERDELINGEN</a:t>
          </a:r>
        </a:p>
      </cdr:txBody>
    </cdr:sp>
  </cdr:relSizeAnchor>
</c:userShape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irka.org/diffyqs/htmlver/diffyqsse21.html" TargetMode="External"/><Relationship Id="rId3" Type="http://schemas.openxmlformats.org/officeDocument/2006/relationships/hyperlink" Target="http://en.wikipedia.org/wiki/State" TargetMode="External"/><Relationship Id="rId7" Type="http://schemas.openxmlformats.org/officeDocument/2006/relationships/hyperlink" Target="http://www.math.utah.edu/~gustafso/2250systems-de.pdf" TargetMode="External"/><Relationship Id="rId2" Type="http://schemas.openxmlformats.org/officeDocument/2006/relationships/hyperlink" Target="http://nl.wikipedia.org/wiki/Kwantumtoestand" TargetMode="External"/><Relationship Id="rId1" Type="http://schemas.openxmlformats.org/officeDocument/2006/relationships/hyperlink" Target="http://www.woorden.org/woord/toestand&amp;from=toestanden" TargetMode="External"/><Relationship Id="rId6" Type="http://schemas.openxmlformats.org/officeDocument/2006/relationships/hyperlink" Target="http://nl.wikipedia.org/wiki/Superpositie_(natuurkunde)" TargetMode="External"/><Relationship Id="rId5" Type="http://schemas.openxmlformats.org/officeDocument/2006/relationships/hyperlink" Target="http://en.wiktionary.org/wiki/condition" TargetMode="External"/><Relationship Id="rId10" Type="http://schemas.openxmlformats.org/officeDocument/2006/relationships/drawing" Target="../drawings/drawing1.xml"/><Relationship Id="rId4" Type="http://schemas.openxmlformats.org/officeDocument/2006/relationships/hyperlink" Target="http://en.wikipedia.org/wiki/Quantum_state" TargetMode="External"/><Relationship Id="rId9" Type="http://schemas.openxmlformats.org/officeDocument/2006/relationships/hyperlink" Target="http://www.efunda.com/formulae/vibrations/mdof_eom.cf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en.wikipedia.org/wiki/Many-worlds_interpretation" TargetMode="External"/><Relationship Id="rId13" Type="http://schemas.openxmlformats.org/officeDocument/2006/relationships/hyperlink" Target="http://nl.wikipedia.org/wiki/Kwantumtoestand" TargetMode="External"/><Relationship Id="rId18" Type="http://schemas.openxmlformats.org/officeDocument/2006/relationships/hyperlink" Target="http://nl.wikipedia.org/wiki/Superpositie_(natuurkunde)" TargetMode="External"/><Relationship Id="rId3" Type="http://schemas.openxmlformats.org/officeDocument/2006/relationships/hyperlink" Target="http://www.mathpages.com/home/kmath638/kmath638.htm" TargetMode="External"/><Relationship Id="rId21" Type="http://schemas.openxmlformats.org/officeDocument/2006/relationships/printerSettings" Target="../printerSettings/printerSettings2.bin"/><Relationship Id="rId7" Type="http://schemas.openxmlformats.org/officeDocument/2006/relationships/hyperlink" Target="http://www.informationphilosopher.com/solutions/experiments/dirac_3-polarizers/" TargetMode="External"/><Relationship Id="rId12" Type="http://schemas.openxmlformats.org/officeDocument/2006/relationships/hyperlink" Target="http://nl.wikipedia.org/wiki/Bra-ket" TargetMode="External"/><Relationship Id="rId17" Type="http://schemas.openxmlformats.org/officeDocument/2006/relationships/hyperlink" Target="http://www.mathpages.com/home/index.htm" TargetMode="External"/><Relationship Id="rId2" Type="http://schemas.openxmlformats.org/officeDocument/2006/relationships/hyperlink" Target="http://en.wikipedia.org/wiki/Bra%E2%80%93ket_notation" TargetMode="External"/><Relationship Id="rId16" Type="http://schemas.openxmlformats.org/officeDocument/2006/relationships/hyperlink" Target="http://www.hef.ru.nl/~kleiss/Quantumhovo.pdf" TargetMode="External"/><Relationship Id="rId20" Type="http://schemas.openxmlformats.org/officeDocument/2006/relationships/hyperlink" Target="http://www.thefullwiki.org/Quantum_superposition" TargetMode="External"/><Relationship Id="rId1" Type="http://schemas.openxmlformats.org/officeDocument/2006/relationships/hyperlink" Target="http://www.hef.ru.nl/~kleiss/QMnotes.pdf" TargetMode="External"/><Relationship Id="rId6" Type="http://schemas.openxmlformats.org/officeDocument/2006/relationships/hyperlink" Target="http://quiz.thefullwiki.org/Quantum_superposition" TargetMode="External"/><Relationship Id="rId11" Type="http://schemas.openxmlformats.org/officeDocument/2006/relationships/hyperlink" Target="http://nl.wikipedia.org/wiki/Qubit" TargetMode="External"/><Relationship Id="rId5" Type="http://schemas.openxmlformats.org/officeDocument/2006/relationships/hyperlink" Target="http://en.wikipedia.org/wiki/Qubit" TargetMode="External"/><Relationship Id="rId15" Type="http://schemas.openxmlformats.org/officeDocument/2006/relationships/hyperlink" Target="http://www.natuurkunde.nl/artikelen/view.do?supportId=809436" TargetMode="External"/><Relationship Id="rId10" Type="http://schemas.openxmlformats.org/officeDocument/2006/relationships/hyperlink" Target="http://nl.wikipedia.org/wiki/Interpretatie_van_de_kwantummechanica" TargetMode="External"/><Relationship Id="rId19" Type="http://schemas.openxmlformats.org/officeDocument/2006/relationships/hyperlink" Target="http://nl.wikipedia.org/wiki/Ineenstorten_van_de_golffunctie" TargetMode="External"/><Relationship Id="rId4" Type="http://schemas.openxmlformats.org/officeDocument/2006/relationships/hyperlink" Target="http://fqxi.org/data/essay-contest-files/Singh_fqxiessay_2012_superp_2.pdf" TargetMode="External"/><Relationship Id="rId9" Type="http://schemas.openxmlformats.org/officeDocument/2006/relationships/hyperlink" Target="http://en.wikipedia.org/wiki/Quantum_superposition" TargetMode="External"/><Relationship Id="rId14" Type="http://schemas.openxmlformats.org/officeDocument/2006/relationships/hyperlink" Target="http://www.upscale.utoronto.ca/GeneralInterest/Harrison/BellsTheorem/BellsTheorem.html" TargetMode="External"/><Relationship Id="rId22"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dimension ref="A1:M239"/>
  <sheetViews>
    <sheetView tabSelected="1" workbookViewId="0">
      <selection activeCell="P1" sqref="P1"/>
    </sheetView>
  </sheetViews>
  <sheetFormatPr defaultRowHeight="14.4"/>
  <sheetData>
    <row r="1" spans="1:5">
      <c r="A1" s="4" t="s">
        <v>37</v>
      </c>
    </row>
    <row r="3" spans="1:5">
      <c r="A3" s="2" t="s">
        <v>697</v>
      </c>
    </row>
    <row r="5" spans="1:5">
      <c r="A5" s="2" t="s">
        <v>49</v>
      </c>
    </row>
    <row r="6" spans="1:5">
      <c r="A6" s="2"/>
    </row>
    <row r="7" spans="1:5">
      <c r="A7" s="1" t="s">
        <v>1</v>
      </c>
      <c r="B7" s="2" t="s">
        <v>50</v>
      </c>
      <c r="E7" s="2" t="s">
        <v>58</v>
      </c>
    </row>
    <row r="8" spans="1:5">
      <c r="A8" s="37" t="s">
        <v>0</v>
      </c>
      <c r="B8" s="2" t="s">
        <v>51</v>
      </c>
      <c r="E8" s="2" t="s">
        <v>59</v>
      </c>
    </row>
    <row r="9" spans="1:5">
      <c r="A9" s="1" t="s">
        <v>2</v>
      </c>
      <c r="B9" s="2" t="s">
        <v>52</v>
      </c>
      <c r="E9" s="2" t="s">
        <v>55</v>
      </c>
    </row>
    <row r="10" spans="1:5">
      <c r="A10" s="37" t="s">
        <v>3</v>
      </c>
      <c r="B10" s="2" t="s">
        <v>53</v>
      </c>
      <c r="E10" s="2" t="s">
        <v>700</v>
      </c>
    </row>
    <row r="11" spans="1:5">
      <c r="A11" s="1" t="s">
        <v>4</v>
      </c>
      <c r="B11" s="2" t="s">
        <v>54</v>
      </c>
      <c r="E11" s="2" t="s">
        <v>57</v>
      </c>
    </row>
    <row r="12" spans="1:5" s="40" customFormat="1">
      <c r="A12" s="38"/>
      <c r="B12" s="39"/>
      <c r="E12" s="39"/>
    </row>
    <row r="13" spans="1:5">
      <c r="A13" s="2" t="s">
        <v>56</v>
      </c>
    </row>
    <row r="14" spans="1:5">
      <c r="A14" s="2" t="s">
        <v>41</v>
      </c>
    </row>
    <row r="15" spans="1:5">
      <c r="A15" s="2"/>
    </row>
    <row r="16" spans="1:5">
      <c r="A16" s="2" t="s">
        <v>38</v>
      </c>
    </row>
    <row r="17" spans="1:7">
      <c r="A17" s="2" t="s">
        <v>432</v>
      </c>
    </row>
    <row r="18" spans="1:7">
      <c r="A18" s="2" t="s">
        <v>433</v>
      </c>
      <c r="G18" s="2" t="s">
        <v>93</v>
      </c>
    </row>
    <row r="19" spans="1:7">
      <c r="A19" s="2" t="s">
        <v>434</v>
      </c>
      <c r="G19" s="2" t="s">
        <v>151</v>
      </c>
    </row>
    <row r="20" spans="1:7">
      <c r="A20" s="2" t="s">
        <v>435</v>
      </c>
      <c r="G20" s="2" t="s">
        <v>152</v>
      </c>
    </row>
    <row r="21" spans="1:7">
      <c r="A21" s="2" t="s">
        <v>436</v>
      </c>
    </row>
    <row r="22" spans="1:7">
      <c r="A22" s="2" t="s">
        <v>437</v>
      </c>
    </row>
    <row r="23" spans="1:7">
      <c r="A23" s="2" t="s">
        <v>438</v>
      </c>
    </row>
    <row r="25" spans="1:7">
      <c r="A25" s="2" t="s">
        <v>42</v>
      </c>
    </row>
    <row r="26" spans="1:7">
      <c r="A26" s="2" t="s">
        <v>86</v>
      </c>
    </row>
    <row r="27" spans="1:7">
      <c r="A27" s="2"/>
    </row>
    <row r="28" spans="1:7">
      <c r="A28" s="2" t="s">
        <v>149</v>
      </c>
    </row>
    <row r="29" spans="1:7">
      <c r="A29" s="2" t="s">
        <v>150</v>
      </c>
    </row>
    <row r="30" spans="1:7">
      <c r="A30" s="2" t="s">
        <v>355</v>
      </c>
    </row>
    <row r="31" spans="1:7">
      <c r="A31" s="2" t="s">
        <v>153</v>
      </c>
    </row>
    <row r="32" spans="1:7">
      <c r="A32" s="2" t="s">
        <v>154</v>
      </c>
    </row>
    <row r="33" spans="1:13">
      <c r="A33" s="2"/>
    </row>
    <row r="35" spans="1:13">
      <c r="A35" s="1" t="s">
        <v>373</v>
      </c>
      <c r="B35" s="4" t="s">
        <v>439</v>
      </c>
    </row>
    <row r="36" spans="1:13">
      <c r="A36" s="2"/>
    </row>
    <row r="37" spans="1:13">
      <c r="A37" s="2"/>
    </row>
    <row r="38" spans="1:13">
      <c r="A38" s="2"/>
    </row>
    <row r="39" spans="1:13">
      <c r="A39" s="2"/>
    </row>
    <row r="40" spans="1:13">
      <c r="A40" s="2"/>
    </row>
    <row r="41" spans="1:13">
      <c r="A41" s="2"/>
    </row>
    <row r="42" spans="1:13">
      <c r="A42" s="2"/>
    </row>
    <row r="43" spans="1:13">
      <c r="A43" s="2"/>
    </row>
    <row r="44" spans="1:13">
      <c r="A44" s="2"/>
    </row>
    <row r="45" spans="1:13">
      <c r="A45" s="2"/>
    </row>
    <row r="46" spans="1:13">
      <c r="A46" s="2" t="s">
        <v>441</v>
      </c>
      <c r="G46" s="2" t="s">
        <v>442</v>
      </c>
      <c r="M46" s="2" t="s">
        <v>440</v>
      </c>
    </row>
    <row r="47" spans="1:13">
      <c r="A47" s="2"/>
    </row>
    <row r="48" spans="1:13">
      <c r="A48" s="2"/>
    </row>
    <row r="49" spans="1:11">
      <c r="A49" s="4" t="s">
        <v>39</v>
      </c>
      <c r="D49" s="2" t="s">
        <v>83</v>
      </c>
    </row>
    <row r="51" spans="1:11">
      <c r="A51" s="2" t="s">
        <v>62</v>
      </c>
    </row>
    <row r="52" spans="1:11">
      <c r="A52" s="2" t="s">
        <v>87</v>
      </c>
    </row>
    <row r="53" spans="1:11">
      <c r="A53" s="2" t="s">
        <v>60</v>
      </c>
    </row>
    <row r="54" spans="1:11">
      <c r="A54" s="2" t="s">
        <v>61</v>
      </c>
    </row>
    <row r="55" spans="1:11">
      <c r="A55" s="2"/>
    </row>
    <row r="56" spans="1:11">
      <c r="A56" s="2" t="s">
        <v>64</v>
      </c>
    </row>
    <row r="57" spans="1:11">
      <c r="A57" s="2" t="s">
        <v>63</v>
      </c>
    </row>
    <row r="58" spans="1:11">
      <c r="A58" s="2" t="s">
        <v>66</v>
      </c>
    </row>
    <row r="60" spans="1:11">
      <c r="A60" s="2" t="s">
        <v>65</v>
      </c>
    </row>
    <row r="61" spans="1:11">
      <c r="A61" s="2" t="s">
        <v>48</v>
      </c>
    </row>
    <row r="62" spans="1:11">
      <c r="A62" s="2"/>
    </row>
    <row r="63" spans="1:11">
      <c r="A63" s="6" t="s">
        <v>45</v>
      </c>
      <c r="B63" s="2" t="s">
        <v>40</v>
      </c>
      <c r="F63" s="25" t="s">
        <v>67</v>
      </c>
      <c r="H63" s="2" t="s">
        <v>75</v>
      </c>
      <c r="K63" s="2" t="s">
        <v>72</v>
      </c>
    </row>
    <row r="64" spans="1:11" ht="16.2">
      <c r="A64" s="6" t="s">
        <v>46</v>
      </c>
      <c r="B64" s="2" t="s">
        <v>43</v>
      </c>
      <c r="D64" s="2" t="s">
        <v>73</v>
      </c>
      <c r="E64" s="2"/>
      <c r="F64" s="25" t="s">
        <v>69</v>
      </c>
      <c r="H64" s="2" t="s">
        <v>74</v>
      </c>
      <c r="I64" s="2" t="s">
        <v>70</v>
      </c>
      <c r="J64" s="2"/>
      <c r="K64" s="2" t="s">
        <v>77</v>
      </c>
    </row>
    <row r="65" spans="1:11" ht="16.2">
      <c r="A65" s="6" t="s">
        <v>47</v>
      </c>
      <c r="B65" s="2" t="s">
        <v>44</v>
      </c>
      <c r="F65" s="25" t="s">
        <v>68</v>
      </c>
      <c r="H65" s="2" t="s">
        <v>76</v>
      </c>
      <c r="K65" s="2" t="s">
        <v>71</v>
      </c>
    </row>
    <row r="67" spans="1:11">
      <c r="A67" s="2" t="s">
        <v>506</v>
      </c>
      <c r="K67" s="2" t="s">
        <v>476</v>
      </c>
    </row>
    <row r="68" spans="1:11">
      <c r="K68" s="2" t="s">
        <v>477</v>
      </c>
    </row>
    <row r="70" spans="1:11">
      <c r="A70" s="25" t="s">
        <v>80</v>
      </c>
    </row>
    <row r="71" spans="1:11">
      <c r="A71" s="25" t="s">
        <v>78</v>
      </c>
    </row>
    <row r="72" spans="1:11">
      <c r="A72" s="25" t="s">
        <v>81</v>
      </c>
    </row>
    <row r="73" spans="1:11" ht="16.2">
      <c r="A73" s="25" t="s">
        <v>79</v>
      </c>
    </row>
    <row r="74" spans="1:11">
      <c r="A74" s="25"/>
    </row>
    <row r="75" spans="1:11" ht="16.2">
      <c r="A75" s="2" t="s">
        <v>82</v>
      </c>
    </row>
    <row r="76" spans="1:11">
      <c r="A76" s="25"/>
    </row>
    <row r="77" spans="1:11" ht="16.8">
      <c r="A77" s="25" t="s">
        <v>84</v>
      </c>
    </row>
    <row r="78" spans="1:11">
      <c r="A78" s="28"/>
    </row>
    <row r="79" spans="1:11" ht="16.2">
      <c r="A79" s="25" t="s">
        <v>375</v>
      </c>
      <c r="H79" s="2" t="s">
        <v>85</v>
      </c>
    </row>
    <row r="80" spans="1:11">
      <c r="A80" s="25"/>
    </row>
    <row r="81" spans="1:2">
      <c r="A81" s="25" t="s">
        <v>88</v>
      </c>
    </row>
    <row r="82" spans="1:2">
      <c r="A82" s="25" t="s">
        <v>89</v>
      </c>
    </row>
    <row r="83" spans="1:2" ht="16.2">
      <c r="A83" s="25" t="s">
        <v>90</v>
      </c>
    </row>
    <row r="85" spans="1:2">
      <c r="A85" s="51" t="s">
        <v>574</v>
      </c>
      <c r="B85" s="25" t="s">
        <v>578</v>
      </c>
    </row>
    <row r="86" spans="1:2">
      <c r="A86" s="25"/>
    </row>
    <row r="87" spans="1:2">
      <c r="A87" s="25"/>
    </row>
    <row r="88" spans="1:2">
      <c r="A88" s="25"/>
    </row>
    <row r="89" spans="1:2">
      <c r="A89" s="25"/>
    </row>
    <row r="90" spans="1:2">
      <c r="A90" s="25"/>
    </row>
    <row r="92" spans="1:2">
      <c r="A92" s="25"/>
    </row>
    <row r="93" spans="1:2">
      <c r="A93" s="25"/>
    </row>
    <row r="94" spans="1:2">
      <c r="A94" s="25"/>
    </row>
    <row r="95" spans="1:2">
      <c r="A95" s="25" t="s">
        <v>575</v>
      </c>
    </row>
    <row r="96" spans="1:2">
      <c r="A96" s="25" t="s">
        <v>576</v>
      </c>
    </row>
    <row r="97" spans="1:2">
      <c r="A97" s="2" t="s">
        <v>588</v>
      </c>
    </row>
    <row r="98" spans="1:2">
      <c r="A98" s="25" t="s">
        <v>577</v>
      </c>
    </row>
    <row r="99" spans="1:2">
      <c r="A99" s="25" t="s">
        <v>579</v>
      </c>
    </row>
    <row r="101" spans="1:2">
      <c r="A101" s="25" t="s">
        <v>589</v>
      </c>
    </row>
    <row r="102" spans="1:2">
      <c r="A102" s="25"/>
    </row>
    <row r="103" spans="1:2">
      <c r="A103" s="2" t="s">
        <v>91</v>
      </c>
    </row>
    <row r="104" spans="1:2">
      <c r="A104" s="25" t="s">
        <v>586</v>
      </c>
    </row>
    <row r="105" spans="1:2">
      <c r="A105" s="25" t="s">
        <v>585</v>
      </c>
    </row>
    <row r="106" spans="1:2">
      <c r="A106" s="25" t="s">
        <v>587</v>
      </c>
    </row>
    <row r="107" spans="1:2">
      <c r="A107" s="25" t="s">
        <v>584</v>
      </c>
    </row>
    <row r="108" spans="1:2">
      <c r="A108" s="25"/>
    </row>
    <row r="109" spans="1:2">
      <c r="A109" s="52" t="s">
        <v>580</v>
      </c>
      <c r="B109" s="2" t="s">
        <v>581</v>
      </c>
    </row>
    <row r="110" spans="1:2">
      <c r="A110" s="51" t="s">
        <v>582</v>
      </c>
      <c r="B110" s="2" t="s">
        <v>583</v>
      </c>
    </row>
    <row r="112" spans="1:2">
      <c r="A112" s="25"/>
    </row>
    <row r="113" spans="1:1">
      <c r="A113" s="29" t="s">
        <v>5</v>
      </c>
    </row>
    <row r="114" spans="1:1">
      <c r="A114" s="25"/>
    </row>
    <row r="115" spans="1:1">
      <c r="A115" s="25" t="s">
        <v>94</v>
      </c>
    </row>
    <row r="116" spans="1:1">
      <c r="A116" s="25" t="s">
        <v>95</v>
      </c>
    </row>
    <row r="117" spans="1:1">
      <c r="A117" s="25" t="s">
        <v>96</v>
      </c>
    </row>
    <row r="118" spans="1:1">
      <c r="A118" s="25"/>
    </row>
    <row r="119" spans="1:1">
      <c r="A119" s="25" t="s">
        <v>97</v>
      </c>
    </row>
    <row r="120" spans="1:1">
      <c r="A120" s="25" t="s">
        <v>99</v>
      </c>
    </row>
    <row r="121" spans="1:1">
      <c r="A121" s="25" t="s">
        <v>98</v>
      </c>
    </row>
    <row r="122" spans="1:1">
      <c r="A122" s="25" t="s">
        <v>100</v>
      </c>
    </row>
    <row r="123" spans="1:1">
      <c r="A123" s="25"/>
    </row>
    <row r="124" spans="1:1">
      <c r="A124" s="25" t="s">
        <v>109</v>
      </c>
    </row>
    <row r="125" spans="1:1">
      <c r="A125" s="25" t="s">
        <v>108</v>
      </c>
    </row>
    <row r="126" spans="1:1" ht="16.2">
      <c r="A126" s="25" t="s">
        <v>101</v>
      </c>
    </row>
    <row r="127" spans="1:1">
      <c r="A127" s="25"/>
    </row>
    <row r="128" spans="1:1">
      <c r="A128" s="25" t="s">
        <v>105</v>
      </c>
    </row>
    <row r="129" spans="1:12">
      <c r="A129" s="25"/>
    </row>
    <row r="130" spans="1:12">
      <c r="A130" s="25" t="s">
        <v>103</v>
      </c>
    </row>
    <row r="131" spans="1:12">
      <c r="A131" s="25"/>
    </row>
    <row r="132" spans="1:12" ht="16.8">
      <c r="A132" s="25" t="s">
        <v>104</v>
      </c>
    </row>
    <row r="133" spans="1:12">
      <c r="A133" s="25"/>
    </row>
    <row r="134" spans="1:12" ht="15.6">
      <c r="A134" s="25" t="s">
        <v>106</v>
      </c>
    </row>
    <row r="135" spans="1:12">
      <c r="A135" s="25"/>
    </row>
    <row r="136" spans="1:12">
      <c r="A136" s="25" t="s">
        <v>110</v>
      </c>
    </row>
    <row r="137" spans="1:12">
      <c r="A137" s="25" t="s">
        <v>107</v>
      </c>
    </row>
    <row r="138" spans="1:12">
      <c r="A138" s="25"/>
    </row>
    <row r="139" spans="1:12">
      <c r="A139" s="25" t="s">
        <v>102</v>
      </c>
    </row>
    <row r="140" spans="1:12">
      <c r="A140" s="2" t="s">
        <v>115</v>
      </c>
    </row>
    <row r="141" spans="1:12">
      <c r="A141" s="25"/>
    </row>
    <row r="142" spans="1:12">
      <c r="A142" s="25"/>
    </row>
    <row r="143" spans="1:12">
      <c r="A143" s="29" t="s">
        <v>111</v>
      </c>
    </row>
    <row r="144" spans="1:12">
      <c r="A144" s="6"/>
      <c r="B144" s="2"/>
      <c r="D144" s="2"/>
      <c r="E144" s="2"/>
      <c r="F144" s="2"/>
      <c r="G144" s="2"/>
      <c r="H144" s="2"/>
      <c r="L144" s="2"/>
    </row>
    <row r="145" spans="1:12">
      <c r="A145" s="30" t="s">
        <v>113</v>
      </c>
      <c r="B145" s="2"/>
      <c r="D145" s="2"/>
      <c r="E145" s="2"/>
      <c r="F145" s="2"/>
      <c r="G145" s="2"/>
      <c r="H145" s="2"/>
      <c r="I145" s="2"/>
      <c r="J145" s="2"/>
      <c r="K145" s="2"/>
      <c r="L145" s="2"/>
    </row>
    <row r="146" spans="1:12">
      <c r="A146" s="30" t="s">
        <v>112</v>
      </c>
    </row>
    <row r="147" spans="1:12">
      <c r="A147" s="30" t="s">
        <v>118</v>
      </c>
    </row>
    <row r="148" spans="1:12">
      <c r="A148" s="30"/>
    </row>
    <row r="149" spans="1:12">
      <c r="A149" s="30" t="s">
        <v>114</v>
      </c>
    </row>
    <row r="150" spans="1:12">
      <c r="A150" s="25" t="s">
        <v>92</v>
      </c>
    </row>
    <row r="151" spans="1:12">
      <c r="A151" s="25" t="s">
        <v>116</v>
      </c>
    </row>
    <row r="152" spans="1:12">
      <c r="A152" s="30" t="s">
        <v>117</v>
      </c>
    </row>
    <row r="153" spans="1:12">
      <c r="A153" s="31"/>
      <c r="D153" s="2"/>
      <c r="I153" s="2"/>
    </row>
    <row r="154" spans="1:12">
      <c r="A154" s="31"/>
      <c r="D154" s="2"/>
      <c r="I154" s="2"/>
    </row>
    <row r="155" spans="1:12">
      <c r="A155" s="32" t="s">
        <v>137</v>
      </c>
      <c r="D155" s="2"/>
      <c r="I155" s="2"/>
    </row>
    <row r="156" spans="1:12">
      <c r="A156" s="31"/>
    </row>
    <row r="157" spans="1:12">
      <c r="A157" s="30" t="s">
        <v>119</v>
      </c>
    </row>
    <row r="158" spans="1:12" ht="16.2">
      <c r="A158" s="30" t="s">
        <v>120</v>
      </c>
    </row>
    <row r="159" spans="1:12" ht="16.2">
      <c r="A159" s="30" t="s">
        <v>121</v>
      </c>
    </row>
    <row r="160" spans="1:12">
      <c r="A160" s="2" t="s">
        <v>122</v>
      </c>
    </row>
    <row r="161" spans="1:4">
      <c r="A161" s="31"/>
    </row>
    <row r="162" spans="1:4" ht="16.2">
      <c r="A162" s="30" t="s">
        <v>123</v>
      </c>
    </row>
    <row r="163" spans="1:4">
      <c r="A163" s="30"/>
      <c r="C163" s="2"/>
      <c r="D163" s="2"/>
    </row>
    <row r="164" spans="1:4">
      <c r="A164" s="30" t="s">
        <v>114</v>
      </c>
    </row>
    <row r="165" spans="1:4">
      <c r="A165" s="30" t="s">
        <v>126</v>
      </c>
    </row>
    <row r="166" spans="1:4">
      <c r="A166" s="30" t="s">
        <v>124</v>
      </c>
    </row>
    <row r="167" spans="1:4">
      <c r="A167" s="30" t="s">
        <v>125</v>
      </c>
    </row>
    <row r="168" spans="1:4">
      <c r="A168" s="31"/>
    </row>
    <row r="169" spans="1:4">
      <c r="A169" s="31"/>
    </row>
    <row r="170" spans="1:4">
      <c r="A170" s="32" t="s">
        <v>138</v>
      </c>
    </row>
    <row r="171" spans="1:4">
      <c r="A171" s="31"/>
    </row>
    <row r="172" spans="1:4">
      <c r="A172" s="30" t="s">
        <v>139</v>
      </c>
    </row>
    <row r="173" spans="1:4">
      <c r="A173" s="30" t="s">
        <v>140</v>
      </c>
    </row>
    <row r="174" spans="1:4">
      <c r="A174" s="31"/>
    </row>
    <row r="175" spans="1:4">
      <c r="A175" s="30" t="s">
        <v>141</v>
      </c>
    </row>
    <row r="176" spans="1:4">
      <c r="A176" s="30" t="s">
        <v>142</v>
      </c>
    </row>
    <row r="177" spans="1:1">
      <c r="A177" s="30" t="s">
        <v>143</v>
      </c>
    </row>
    <row r="178" spans="1:1">
      <c r="A178" s="31"/>
    </row>
    <row r="179" spans="1:1">
      <c r="A179" s="30" t="s">
        <v>144</v>
      </c>
    </row>
    <row r="180" spans="1:1">
      <c r="A180" s="30" t="s">
        <v>145</v>
      </c>
    </row>
    <row r="181" spans="1:1">
      <c r="A181" s="31"/>
    </row>
    <row r="182" spans="1:1">
      <c r="A182" s="30" t="s">
        <v>146</v>
      </c>
    </row>
    <row r="183" spans="1:1" ht="15.6">
      <c r="A183" s="33" t="s">
        <v>147</v>
      </c>
    </row>
    <row r="184" spans="1:1" ht="16.2">
      <c r="A184" s="33" t="s">
        <v>148</v>
      </c>
    </row>
    <row r="185" spans="1:1">
      <c r="A185" s="31"/>
    </row>
    <row r="186" spans="1:1">
      <c r="A186" s="31"/>
    </row>
    <row r="187" spans="1:1">
      <c r="A187" s="32" t="s">
        <v>127</v>
      </c>
    </row>
    <row r="189" spans="1:1">
      <c r="A189" s="2" t="s">
        <v>128</v>
      </c>
    </row>
    <row r="190" spans="1:1">
      <c r="A190" s="2" t="s">
        <v>129</v>
      </c>
    </row>
    <row r="192" spans="1:1" ht="16.2">
      <c r="A192" s="2" t="s">
        <v>130</v>
      </c>
    </row>
    <row r="231" spans="1:1">
      <c r="A231" s="2"/>
    </row>
    <row r="232" spans="1:1">
      <c r="A232" s="2"/>
    </row>
    <row r="233" spans="1:1">
      <c r="A233" s="2"/>
    </row>
    <row r="234" spans="1:1">
      <c r="A234" s="2"/>
    </row>
    <row r="235" spans="1:1">
      <c r="A235" s="2"/>
    </row>
    <row r="236" spans="1:1">
      <c r="A236" s="2"/>
    </row>
    <row r="237" spans="1:1">
      <c r="A237" s="2"/>
    </row>
    <row r="239" spans="1:1" s="2" customFormat="1"/>
  </sheetData>
  <hyperlinks>
    <hyperlink ref="A7" r:id="rId1"/>
    <hyperlink ref="A8" r:id="rId2"/>
    <hyperlink ref="A9" r:id="rId3"/>
    <hyperlink ref="A10" r:id="rId4"/>
    <hyperlink ref="A11" r:id="rId5"/>
    <hyperlink ref="A35" r:id="rId6"/>
    <hyperlink ref="A109" r:id="rId7"/>
    <hyperlink ref="A110" r:id="rId8"/>
    <hyperlink ref="A85" r:id="rId9"/>
  </hyperlinks>
  <pageMargins left="0.7" right="0.7" top="0.75" bottom="0.75" header="0.3" footer="0.3"/>
  <drawing r:id="rId10"/>
</worksheet>
</file>

<file path=xl/worksheets/sheet2.xml><?xml version="1.0" encoding="utf-8"?>
<worksheet xmlns="http://schemas.openxmlformats.org/spreadsheetml/2006/main" xmlns:r="http://schemas.openxmlformats.org/officeDocument/2006/relationships">
  <dimension ref="A1:BQ520"/>
  <sheetViews>
    <sheetView workbookViewId="0">
      <selection activeCell="J82" sqref="J82"/>
    </sheetView>
  </sheetViews>
  <sheetFormatPr defaultRowHeight="14.4"/>
  <cols>
    <col min="8" max="8" width="12" bestFit="1" customWidth="1"/>
    <col min="63" max="69" width="3.6640625" customWidth="1"/>
  </cols>
  <sheetData>
    <row r="1" spans="1:12">
      <c r="A1" s="4" t="s">
        <v>194</v>
      </c>
    </row>
    <row r="3" spans="1:12">
      <c r="A3" s="2" t="s">
        <v>195</v>
      </c>
    </row>
    <row r="4" spans="1:12">
      <c r="A4" s="2" t="s">
        <v>196</v>
      </c>
    </row>
    <row r="5" spans="1:12">
      <c r="A5" s="2" t="s">
        <v>197</v>
      </c>
    </row>
    <row r="7" spans="1:12">
      <c r="A7" s="2" t="s">
        <v>358</v>
      </c>
    </row>
    <row r="9" spans="1:12">
      <c r="A9" s="4" t="s">
        <v>8</v>
      </c>
      <c r="C9" s="2" t="s">
        <v>193</v>
      </c>
    </row>
    <row r="11" spans="1:12">
      <c r="L11" s="2" t="s">
        <v>34</v>
      </c>
    </row>
    <row r="12" spans="1:12">
      <c r="L12" s="2" t="s">
        <v>35</v>
      </c>
    </row>
    <row r="14" spans="1:12">
      <c r="L14" s="2" t="s">
        <v>28</v>
      </c>
    </row>
    <row r="17" spans="12:16">
      <c r="O17" s="2" t="s">
        <v>20</v>
      </c>
    </row>
    <row r="18" spans="12:16">
      <c r="O18" s="2" t="s">
        <v>19</v>
      </c>
    </row>
    <row r="19" spans="12:16">
      <c r="O19" s="2" t="s">
        <v>18</v>
      </c>
    </row>
    <row r="20" spans="12:16">
      <c r="O20" s="2" t="s">
        <v>17</v>
      </c>
    </row>
    <row r="21" spans="12:16">
      <c r="O21" s="2" t="s">
        <v>16</v>
      </c>
    </row>
    <row r="22" spans="12:16">
      <c r="O22" s="22" t="s">
        <v>15</v>
      </c>
    </row>
    <row r="24" spans="12:16">
      <c r="M24" s="2" t="s">
        <v>21</v>
      </c>
    </row>
    <row r="27" spans="12:16">
      <c r="L27" s="2" t="s">
        <v>29</v>
      </c>
    </row>
    <row r="28" spans="12:16">
      <c r="L28" s="2"/>
      <c r="M28" s="6" t="s">
        <v>7</v>
      </c>
      <c r="N28" s="6" t="s">
        <v>23</v>
      </c>
      <c r="O28" s="6" t="s">
        <v>6</v>
      </c>
      <c r="P28" s="6" t="s">
        <v>33</v>
      </c>
    </row>
    <row r="29" spans="12:16">
      <c r="L29" s="2"/>
      <c r="M29" s="24">
        <v>1</v>
      </c>
      <c r="N29" s="6">
        <f t="shared" ref="N29:N34" si="0">(M29-$M$36)^2</f>
        <v>6.25</v>
      </c>
      <c r="O29" s="6" t="s">
        <v>32</v>
      </c>
      <c r="P29" s="25">
        <f>M29/6</f>
        <v>0.16666666666666666</v>
      </c>
    </row>
    <row r="30" spans="12:16">
      <c r="L30" s="2"/>
      <c r="M30" s="6">
        <v>2</v>
      </c>
      <c r="N30" s="6">
        <f t="shared" si="0"/>
        <v>2.25</v>
      </c>
      <c r="O30" s="6" t="s">
        <v>32</v>
      </c>
      <c r="P30" s="25">
        <f t="shared" ref="P30:P34" si="1">M30/6</f>
        <v>0.33333333333333331</v>
      </c>
    </row>
    <row r="31" spans="12:16">
      <c r="L31" s="2"/>
      <c r="M31" s="6">
        <v>3</v>
      </c>
      <c r="N31" s="6">
        <f t="shared" si="0"/>
        <v>0.25</v>
      </c>
      <c r="O31" s="6" t="s">
        <v>32</v>
      </c>
      <c r="P31" s="25">
        <f t="shared" si="1"/>
        <v>0.5</v>
      </c>
    </row>
    <row r="32" spans="12:16">
      <c r="L32" s="2"/>
      <c r="M32" s="6">
        <v>4</v>
      </c>
      <c r="N32" s="6">
        <f t="shared" si="0"/>
        <v>0.25</v>
      </c>
      <c r="O32" s="6" t="s">
        <v>32</v>
      </c>
      <c r="P32" s="25">
        <f t="shared" si="1"/>
        <v>0.66666666666666663</v>
      </c>
    </row>
    <row r="33" spans="1:16">
      <c r="L33" s="2"/>
      <c r="M33" s="6">
        <v>5</v>
      </c>
      <c r="N33" s="6">
        <f t="shared" si="0"/>
        <v>2.25</v>
      </c>
      <c r="O33" s="6" t="s">
        <v>32</v>
      </c>
      <c r="P33" s="25">
        <f t="shared" si="1"/>
        <v>0.83333333333333337</v>
      </c>
    </row>
    <row r="34" spans="1:16">
      <c r="L34" s="2"/>
      <c r="M34" s="6">
        <v>6</v>
      </c>
      <c r="N34" s="6">
        <f t="shared" si="0"/>
        <v>6.25</v>
      </c>
      <c r="O34" s="6" t="s">
        <v>32</v>
      </c>
      <c r="P34" s="25">
        <f t="shared" si="1"/>
        <v>1</v>
      </c>
    </row>
    <row r="35" spans="1:16">
      <c r="L35" s="2" t="s">
        <v>24</v>
      </c>
      <c r="M35" s="6">
        <f>SUM(M29:M34)</f>
        <v>21</v>
      </c>
      <c r="N35" s="6">
        <f>SUM(N29:N34)</f>
        <v>17.5</v>
      </c>
      <c r="O35" s="2"/>
      <c r="P35" s="26">
        <f>SUM(P29:P34)</f>
        <v>3.5</v>
      </c>
    </row>
    <row r="36" spans="1:16">
      <c r="L36" s="23" t="s">
        <v>22</v>
      </c>
      <c r="M36" s="26">
        <f>M35/6</f>
        <v>3.5</v>
      </c>
      <c r="N36" s="2"/>
      <c r="O36" s="2"/>
      <c r="P36" s="26"/>
    </row>
    <row r="37" spans="1:16" ht="16.2">
      <c r="L37" s="23" t="s">
        <v>25</v>
      </c>
      <c r="M37" s="2"/>
      <c r="N37" s="27">
        <f>(N35/6)^0.5</f>
        <v>1.707825127659933</v>
      </c>
    </row>
    <row r="39" spans="1:16">
      <c r="L39" s="23" t="s">
        <v>36</v>
      </c>
    </row>
    <row r="40" spans="1:16">
      <c r="L40" s="23" t="s">
        <v>26</v>
      </c>
    </row>
    <row r="41" spans="1:16" ht="16.2">
      <c r="L41" s="23" t="s">
        <v>27</v>
      </c>
    </row>
    <row r="43" spans="1:16">
      <c r="A43" s="2" t="s">
        <v>10</v>
      </c>
    </row>
    <row r="44" spans="1:16">
      <c r="A44" s="2" t="s">
        <v>11</v>
      </c>
    </row>
    <row r="45" spans="1:16">
      <c r="A45" s="2" t="s">
        <v>9</v>
      </c>
    </row>
    <row r="48" spans="1:16">
      <c r="A48" s="4" t="s">
        <v>189</v>
      </c>
    </row>
    <row r="50" spans="1:9">
      <c r="A50" s="2" t="s">
        <v>180</v>
      </c>
    </row>
    <row r="51" spans="1:9">
      <c r="A51" s="2"/>
    </row>
    <row r="52" spans="1:9" ht="16.2">
      <c r="A52" s="2" t="s">
        <v>182</v>
      </c>
    </row>
    <row r="53" spans="1:9" ht="16.8">
      <c r="A53" s="2" t="s">
        <v>181</v>
      </c>
    </row>
    <row r="54" spans="1:9">
      <c r="A54" s="2"/>
    </row>
    <row r="55" spans="1:9">
      <c r="A55" s="2" t="s">
        <v>183</v>
      </c>
    </row>
    <row r="56" spans="1:9" ht="15.6">
      <c r="A56" s="2" t="s">
        <v>184</v>
      </c>
    </row>
    <row r="57" spans="1:9">
      <c r="A57" s="2"/>
    </row>
    <row r="58" spans="1:9">
      <c r="A58" s="2" t="s">
        <v>30</v>
      </c>
    </row>
    <row r="60" spans="1:9">
      <c r="A60" s="2" t="s">
        <v>191</v>
      </c>
      <c r="I60" s="2" t="s">
        <v>590</v>
      </c>
    </row>
    <row r="61" spans="1:9">
      <c r="A61" s="2"/>
      <c r="I61" s="2"/>
    </row>
    <row r="62" spans="1:9">
      <c r="A62" s="2" t="s">
        <v>591</v>
      </c>
      <c r="I62" s="2"/>
    </row>
    <row r="64" spans="1:9">
      <c r="A64" s="2" t="s">
        <v>192</v>
      </c>
    </row>
    <row r="65" spans="1:8">
      <c r="A65" s="2" t="s">
        <v>31</v>
      </c>
    </row>
    <row r="66" spans="1:8">
      <c r="A66" s="2"/>
    </row>
    <row r="67" spans="1:8" ht="16.2">
      <c r="A67" s="2" t="s">
        <v>185</v>
      </c>
    </row>
    <row r="70" spans="1:8">
      <c r="A70" s="2" t="s">
        <v>186</v>
      </c>
      <c r="H70" s="2" t="s">
        <v>187</v>
      </c>
    </row>
    <row r="71" spans="1:8">
      <c r="H71" s="2" t="s">
        <v>188</v>
      </c>
    </row>
    <row r="74" spans="1:8">
      <c r="A74" s="2" t="s">
        <v>190</v>
      </c>
    </row>
    <row r="75" spans="1:8">
      <c r="A75" s="2" t="s">
        <v>198</v>
      </c>
    </row>
    <row r="76" spans="1:8">
      <c r="A76" s="2" t="s">
        <v>199</v>
      </c>
    </row>
    <row r="78" spans="1:8">
      <c r="A78" s="2" t="s">
        <v>592</v>
      </c>
    </row>
    <row r="80" spans="1:8">
      <c r="A80" s="2" t="s">
        <v>593</v>
      </c>
    </row>
    <row r="83" spans="1:13">
      <c r="A83" s="4" t="s">
        <v>178</v>
      </c>
    </row>
    <row r="85" spans="1:13">
      <c r="A85" s="2" t="s">
        <v>161</v>
      </c>
    </row>
    <row r="86" spans="1:13">
      <c r="A86" s="2" t="s">
        <v>200</v>
      </c>
    </row>
    <row r="87" spans="1:13">
      <c r="A87" s="2" t="s">
        <v>201</v>
      </c>
    </row>
    <row r="88" spans="1:13">
      <c r="A88" s="2" t="s">
        <v>162</v>
      </c>
    </row>
    <row r="90" spans="1:13">
      <c r="A90" s="2"/>
      <c r="B90" s="2"/>
      <c r="C90" s="2"/>
      <c r="D90" s="2" t="s">
        <v>155</v>
      </c>
      <c r="E90" s="2"/>
      <c r="F90" s="2" t="s">
        <v>156</v>
      </c>
      <c r="G90" s="2"/>
      <c r="H90" s="2"/>
      <c r="I90" s="2"/>
      <c r="J90" s="2"/>
      <c r="K90" s="2"/>
      <c r="L90" s="2"/>
      <c r="M90" s="2" t="s">
        <v>165</v>
      </c>
    </row>
    <row r="91" spans="1:13">
      <c r="A91" s="2"/>
      <c r="B91" s="2"/>
      <c r="C91" s="2" t="s">
        <v>214</v>
      </c>
      <c r="D91" s="2" t="s">
        <v>157</v>
      </c>
      <c r="E91" s="2"/>
      <c r="F91" s="34">
        <v>1</v>
      </c>
      <c r="G91" s="2">
        <v>2</v>
      </c>
      <c r="H91" s="2">
        <v>3</v>
      </c>
      <c r="I91" s="2">
        <v>4</v>
      </c>
      <c r="J91" s="2">
        <v>5</v>
      </c>
      <c r="K91" s="2">
        <v>6</v>
      </c>
      <c r="L91" s="2"/>
      <c r="M91" s="2" t="s">
        <v>166</v>
      </c>
    </row>
    <row r="92" spans="1:13">
      <c r="A92" s="2" t="s">
        <v>158</v>
      </c>
      <c r="B92" s="2">
        <v>2</v>
      </c>
      <c r="C92" s="2">
        <v>1</v>
      </c>
      <c r="D92" s="2">
        <f>C92/36</f>
        <v>2.7777777777777776E-2</v>
      </c>
      <c r="E92" s="2"/>
      <c r="F92" s="2">
        <f>1/6</f>
        <v>0.16666666666666666</v>
      </c>
      <c r="G92" s="6">
        <v>0</v>
      </c>
      <c r="H92" s="6">
        <v>0</v>
      </c>
      <c r="I92" s="6">
        <v>0</v>
      </c>
      <c r="J92" s="6">
        <v>0</v>
      </c>
      <c r="K92" s="6">
        <v>0</v>
      </c>
      <c r="L92" s="2"/>
      <c r="M92" s="2" t="s">
        <v>167</v>
      </c>
    </row>
    <row r="93" spans="1:13">
      <c r="A93" s="2" t="s">
        <v>159</v>
      </c>
      <c r="B93" s="2">
        <f>B92+1</f>
        <v>3</v>
      </c>
      <c r="C93" s="2">
        <v>2</v>
      </c>
      <c r="D93" s="2">
        <f t="shared" ref="D93:D102" si="2">C93/36</f>
        <v>5.5555555555555552E-2</v>
      </c>
      <c r="E93" s="2"/>
      <c r="F93" s="2">
        <f>F92</f>
        <v>0.16666666666666666</v>
      </c>
      <c r="G93" s="2">
        <f>1/6</f>
        <v>0.16666666666666666</v>
      </c>
      <c r="H93" s="6">
        <v>0</v>
      </c>
      <c r="I93" s="6">
        <v>0</v>
      </c>
      <c r="J93" s="6">
        <v>0</v>
      </c>
      <c r="K93" s="6">
        <v>0</v>
      </c>
      <c r="L93" s="2"/>
      <c r="M93" s="2" t="s">
        <v>168</v>
      </c>
    </row>
    <row r="94" spans="1:13">
      <c r="A94" s="2" t="s">
        <v>160</v>
      </c>
      <c r="B94" s="2">
        <f t="shared" ref="B94:B102" si="3">B93+1</f>
        <v>4</v>
      </c>
      <c r="C94" s="2">
        <v>3</v>
      </c>
      <c r="D94" s="2">
        <f t="shared" si="2"/>
        <v>8.3333333333333329E-2</v>
      </c>
      <c r="E94" s="2"/>
      <c r="F94" s="2">
        <f t="shared" ref="F94:K102" si="4">F93</f>
        <v>0.16666666666666666</v>
      </c>
      <c r="G94" s="2">
        <f>G93</f>
        <v>0.16666666666666666</v>
      </c>
      <c r="H94" s="2">
        <f>1/6</f>
        <v>0.16666666666666666</v>
      </c>
      <c r="I94" s="6">
        <v>0</v>
      </c>
      <c r="J94" s="6">
        <v>0</v>
      </c>
      <c r="K94" s="6">
        <v>0</v>
      </c>
      <c r="L94" s="2"/>
      <c r="M94" s="2" t="s">
        <v>169</v>
      </c>
    </row>
    <row r="95" spans="1:13">
      <c r="A95" s="2"/>
      <c r="B95" s="2">
        <f t="shared" si="3"/>
        <v>5</v>
      </c>
      <c r="C95" s="2">
        <v>4</v>
      </c>
      <c r="D95" s="2">
        <f t="shared" si="2"/>
        <v>0.1111111111111111</v>
      </c>
      <c r="E95" s="2"/>
      <c r="F95" s="2">
        <f t="shared" si="4"/>
        <v>0.16666666666666666</v>
      </c>
      <c r="G95" s="2">
        <f t="shared" si="4"/>
        <v>0.16666666666666666</v>
      </c>
      <c r="H95" s="2">
        <f>H94</f>
        <v>0.16666666666666666</v>
      </c>
      <c r="I95" s="2">
        <f>1/6</f>
        <v>0.16666666666666666</v>
      </c>
      <c r="J95" s="6">
        <v>0</v>
      </c>
      <c r="K95" s="6">
        <v>0</v>
      </c>
      <c r="L95" s="2"/>
      <c r="M95" s="2"/>
    </row>
    <row r="96" spans="1:13">
      <c r="A96" s="2"/>
      <c r="B96" s="2">
        <f t="shared" si="3"/>
        <v>6</v>
      </c>
      <c r="C96" s="2">
        <v>5</v>
      </c>
      <c r="D96" s="2">
        <f t="shared" si="2"/>
        <v>0.1388888888888889</v>
      </c>
      <c r="E96" s="2"/>
      <c r="F96" s="2">
        <f t="shared" si="4"/>
        <v>0.16666666666666666</v>
      </c>
      <c r="G96" s="2">
        <f t="shared" si="4"/>
        <v>0.16666666666666666</v>
      </c>
      <c r="H96" s="2">
        <f t="shared" si="4"/>
        <v>0.16666666666666666</v>
      </c>
      <c r="I96" s="2">
        <f>I95</f>
        <v>0.16666666666666666</v>
      </c>
      <c r="J96" s="2">
        <f>1/6</f>
        <v>0.16666666666666666</v>
      </c>
      <c r="K96" s="6">
        <v>0</v>
      </c>
      <c r="L96" s="2"/>
      <c r="M96" s="2" t="s">
        <v>170</v>
      </c>
    </row>
    <row r="97" spans="1:13">
      <c r="A97" s="2"/>
      <c r="B97" s="2">
        <f t="shared" si="3"/>
        <v>7</v>
      </c>
      <c r="C97" s="2">
        <v>6</v>
      </c>
      <c r="D97" s="2">
        <f t="shared" si="2"/>
        <v>0.16666666666666666</v>
      </c>
      <c r="E97" s="2"/>
      <c r="F97" s="2">
        <f t="shared" si="4"/>
        <v>0.16666666666666666</v>
      </c>
      <c r="G97" s="2">
        <f t="shared" si="4"/>
        <v>0.16666666666666666</v>
      </c>
      <c r="H97" s="2">
        <f t="shared" si="4"/>
        <v>0.16666666666666666</v>
      </c>
      <c r="I97" s="2">
        <f t="shared" si="4"/>
        <v>0.16666666666666666</v>
      </c>
      <c r="J97" s="2">
        <f>J96</f>
        <v>0.16666666666666666</v>
      </c>
      <c r="K97" s="2">
        <f>1/6</f>
        <v>0.16666666666666666</v>
      </c>
      <c r="L97" s="2"/>
      <c r="M97" s="2" t="s">
        <v>171</v>
      </c>
    </row>
    <row r="98" spans="1:13">
      <c r="A98" s="2"/>
      <c r="B98" s="2">
        <f t="shared" si="3"/>
        <v>8</v>
      </c>
      <c r="C98" s="2">
        <v>5</v>
      </c>
      <c r="D98" s="2">
        <f t="shared" si="2"/>
        <v>0.1388888888888889</v>
      </c>
      <c r="E98" s="2"/>
      <c r="F98" s="6">
        <v>0</v>
      </c>
      <c r="G98" s="2">
        <f t="shared" si="4"/>
        <v>0.16666666666666666</v>
      </c>
      <c r="H98" s="2">
        <f t="shared" si="4"/>
        <v>0.16666666666666666</v>
      </c>
      <c r="I98" s="2">
        <f t="shared" si="4"/>
        <v>0.16666666666666666</v>
      </c>
      <c r="J98" s="2">
        <f t="shared" si="4"/>
        <v>0.16666666666666666</v>
      </c>
      <c r="K98" s="2">
        <f>K97</f>
        <v>0.16666666666666666</v>
      </c>
      <c r="L98" s="2"/>
      <c r="M98" s="2" t="s">
        <v>172</v>
      </c>
    </row>
    <row r="99" spans="1:13">
      <c r="A99" s="2"/>
      <c r="B99" s="2">
        <f t="shared" si="3"/>
        <v>9</v>
      </c>
      <c r="C99" s="2">
        <v>4</v>
      </c>
      <c r="D99" s="2">
        <f t="shared" si="2"/>
        <v>0.1111111111111111</v>
      </c>
      <c r="E99" s="2"/>
      <c r="F99" s="6">
        <v>0</v>
      </c>
      <c r="G99" s="6">
        <v>0</v>
      </c>
      <c r="H99" s="2">
        <f t="shared" si="4"/>
        <v>0.16666666666666666</v>
      </c>
      <c r="I99" s="2">
        <f t="shared" si="4"/>
        <v>0.16666666666666666</v>
      </c>
      <c r="J99" s="2">
        <f t="shared" si="4"/>
        <v>0.16666666666666666</v>
      </c>
      <c r="K99" s="2">
        <f t="shared" si="4"/>
        <v>0.16666666666666666</v>
      </c>
      <c r="L99" s="2"/>
      <c r="M99" s="2" t="s">
        <v>173</v>
      </c>
    </row>
    <row r="100" spans="1:13">
      <c r="A100" s="2"/>
      <c r="B100" s="2">
        <f t="shared" si="3"/>
        <v>10</v>
      </c>
      <c r="C100" s="2">
        <v>3</v>
      </c>
      <c r="D100" s="2">
        <f t="shared" si="2"/>
        <v>8.3333333333333329E-2</v>
      </c>
      <c r="E100" s="2"/>
      <c r="F100" s="6">
        <v>0</v>
      </c>
      <c r="G100" s="6">
        <v>0</v>
      </c>
      <c r="H100" s="6">
        <v>0</v>
      </c>
      <c r="I100" s="2">
        <f t="shared" si="4"/>
        <v>0.16666666666666666</v>
      </c>
      <c r="J100" s="2">
        <f t="shared" si="4"/>
        <v>0.16666666666666666</v>
      </c>
      <c r="K100" s="2">
        <f t="shared" si="4"/>
        <v>0.16666666666666666</v>
      </c>
      <c r="L100" s="2"/>
      <c r="M100" s="2" t="s">
        <v>174</v>
      </c>
    </row>
    <row r="101" spans="1:13">
      <c r="A101" s="2"/>
      <c r="B101" s="2">
        <f t="shared" si="3"/>
        <v>11</v>
      </c>
      <c r="C101" s="2">
        <v>2</v>
      </c>
      <c r="D101" s="2">
        <f t="shared" si="2"/>
        <v>5.5555555555555552E-2</v>
      </c>
      <c r="E101" s="2"/>
      <c r="F101" s="6">
        <v>0</v>
      </c>
      <c r="G101" s="6">
        <v>0</v>
      </c>
      <c r="H101" s="6">
        <v>0</v>
      </c>
      <c r="I101" s="6">
        <v>0</v>
      </c>
      <c r="J101" s="2">
        <f t="shared" si="4"/>
        <v>0.16666666666666666</v>
      </c>
      <c r="K101" s="2">
        <f t="shared" si="4"/>
        <v>0.16666666666666666</v>
      </c>
      <c r="L101" s="2"/>
    </row>
    <row r="102" spans="1:13">
      <c r="A102" s="2"/>
      <c r="B102" s="2">
        <f t="shared" si="3"/>
        <v>12</v>
      </c>
      <c r="C102" s="2">
        <v>1</v>
      </c>
      <c r="D102" s="2">
        <f t="shared" si="2"/>
        <v>2.7777777777777776E-2</v>
      </c>
      <c r="E102" s="2"/>
      <c r="F102" s="6">
        <v>0</v>
      </c>
      <c r="G102" s="6">
        <v>0</v>
      </c>
      <c r="H102" s="6">
        <v>0</v>
      </c>
      <c r="I102" s="6">
        <v>0</v>
      </c>
      <c r="J102" s="6">
        <v>0</v>
      </c>
      <c r="K102" s="2">
        <f t="shared" si="4"/>
        <v>0.16666666666666666</v>
      </c>
      <c r="L102" s="2"/>
      <c r="M102" s="2" t="s">
        <v>163</v>
      </c>
    </row>
    <row r="103" spans="1:13">
      <c r="A103" s="2"/>
      <c r="B103" s="2"/>
      <c r="C103" s="2"/>
      <c r="D103" s="2"/>
      <c r="E103" s="2"/>
      <c r="F103" s="6"/>
      <c r="G103" s="6"/>
      <c r="H103" s="6"/>
      <c r="I103" s="6"/>
      <c r="J103" s="6"/>
      <c r="K103" s="2"/>
      <c r="L103" s="2"/>
      <c r="M103" s="2" t="s">
        <v>164</v>
      </c>
    </row>
    <row r="104" spans="1:13">
      <c r="B104" s="2" t="s">
        <v>175</v>
      </c>
      <c r="D104" s="6">
        <v>7</v>
      </c>
      <c r="F104" s="6">
        <f>F91+3.5</f>
        <v>4.5</v>
      </c>
      <c r="G104" s="6">
        <f t="shared" ref="G104:K104" si="5">G91+3.5</f>
        <v>5.5</v>
      </c>
      <c r="H104" s="6">
        <f t="shared" si="5"/>
        <v>6.5</v>
      </c>
      <c r="I104" s="6">
        <f t="shared" si="5"/>
        <v>7.5</v>
      </c>
      <c r="J104" s="6">
        <f t="shared" si="5"/>
        <v>8.5</v>
      </c>
      <c r="K104" s="6">
        <f t="shared" si="5"/>
        <v>9.5</v>
      </c>
    </row>
    <row r="121" spans="1:9">
      <c r="A121" s="2" t="s">
        <v>177</v>
      </c>
    </row>
    <row r="122" spans="1:9">
      <c r="A122" s="2" t="s">
        <v>176</v>
      </c>
    </row>
    <row r="123" spans="1:9">
      <c r="A123" s="2" t="s">
        <v>179</v>
      </c>
    </row>
    <row r="126" spans="1:9">
      <c r="A126" s="4" t="s">
        <v>327</v>
      </c>
    </row>
    <row r="128" spans="1:9">
      <c r="A128" s="2" t="s">
        <v>337</v>
      </c>
      <c r="B128" s="2"/>
      <c r="C128" s="2"/>
      <c r="D128" s="2"/>
      <c r="E128" s="2"/>
      <c r="F128" s="2"/>
      <c r="G128" s="2"/>
      <c r="H128" s="2"/>
      <c r="I128" s="2"/>
    </row>
    <row r="129" spans="1:12">
      <c r="A129" s="2"/>
      <c r="B129" s="2"/>
      <c r="C129" s="2"/>
      <c r="D129" s="2"/>
      <c r="E129" s="2"/>
      <c r="F129" s="2"/>
      <c r="G129" s="2"/>
      <c r="H129" s="2"/>
      <c r="I129" s="2"/>
    </row>
    <row r="130" spans="1:12">
      <c r="A130" s="2" t="s">
        <v>328</v>
      </c>
      <c r="B130" s="2"/>
      <c r="C130" s="2"/>
      <c r="D130" s="2"/>
      <c r="E130" s="2"/>
      <c r="F130" s="2"/>
      <c r="G130" s="2"/>
      <c r="H130" s="2"/>
      <c r="I130" s="2"/>
    </row>
    <row r="131" spans="1:12">
      <c r="A131" s="2"/>
      <c r="B131" s="2"/>
      <c r="C131" s="2"/>
      <c r="D131" s="2"/>
      <c r="E131" s="2"/>
      <c r="F131" s="2"/>
      <c r="G131" s="2"/>
      <c r="H131" s="2"/>
      <c r="I131" s="2"/>
    </row>
    <row r="132" spans="1:12">
      <c r="A132" s="2" t="s">
        <v>329</v>
      </c>
      <c r="B132" s="2"/>
      <c r="C132" s="2"/>
      <c r="D132" s="2"/>
      <c r="E132" s="2"/>
      <c r="F132" s="2"/>
      <c r="G132" s="2"/>
      <c r="H132" s="2"/>
      <c r="I132" s="2"/>
    </row>
    <row r="133" spans="1:12">
      <c r="A133" s="2"/>
      <c r="B133" s="2"/>
      <c r="C133" s="2"/>
      <c r="D133" s="2"/>
      <c r="E133" s="2"/>
      <c r="F133" s="2"/>
      <c r="G133" s="2"/>
      <c r="H133" s="2"/>
      <c r="I133" s="2"/>
    </row>
    <row r="134" spans="1:12">
      <c r="A134" s="2" t="s">
        <v>330</v>
      </c>
      <c r="B134" s="2"/>
      <c r="C134" s="2"/>
      <c r="D134" s="2"/>
      <c r="E134" s="2"/>
      <c r="F134" s="2"/>
      <c r="G134" s="2"/>
      <c r="H134" s="2"/>
      <c r="I134" s="2"/>
    </row>
    <row r="135" spans="1:12">
      <c r="A135" s="2"/>
      <c r="B135" s="2"/>
      <c r="C135" s="2"/>
      <c r="D135" s="2"/>
      <c r="E135" s="2"/>
      <c r="F135" s="2"/>
      <c r="G135" s="2"/>
      <c r="H135" s="2"/>
      <c r="I135" s="2"/>
    </row>
    <row r="136" spans="1:12">
      <c r="A136" s="2" t="s">
        <v>325</v>
      </c>
      <c r="B136" s="2"/>
      <c r="C136" s="2"/>
      <c r="D136" s="2"/>
      <c r="E136" s="2"/>
      <c r="F136" s="2"/>
      <c r="G136" s="2"/>
      <c r="H136" s="2"/>
      <c r="I136" s="2"/>
    </row>
    <row r="137" spans="1:12">
      <c r="A137" s="2" t="s">
        <v>326</v>
      </c>
      <c r="B137" s="2"/>
      <c r="C137" s="2"/>
      <c r="D137" s="2"/>
      <c r="E137" s="2"/>
      <c r="F137" s="2"/>
      <c r="G137" s="2"/>
      <c r="H137" s="2"/>
      <c r="I137" s="2"/>
    </row>
    <row r="138" spans="1:12">
      <c r="A138" s="2"/>
      <c r="B138" s="2"/>
      <c r="C138" s="2"/>
      <c r="D138" s="2"/>
      <c r="E138" s="2"/>
      <c r="F138" s="2"/>
      <c r="G138" s="2"/>
      <c r="H138" s="2"/>
      <c r="I138" s="2"/>
    </row>
    <row r="139" spans="1:12">
      <c r="A139" s="2" t="s">
        <v>357</v>
      </c>
      <c r="B139" s="2"/>
      <c r="C139" s="2"/>
      <c r="D139" s="2"/>
      <c r="E139" s="2"/>
      <c r="F139" s="2"/>
      <c r="G139" s="2"/>
      <c r="H139" s="2"/>
      <c r="I139" s="2"/>
    </row>
    <row r="140" spans="1:12">
      <c r="A140" s="2"/>
      <c r="B140" s="2"/>
      <c r="C140" s="2"/>
      <c r="D140" s="2"/>
      <c r="E140" s="2"/>
      <c r="F140" s="2"/>
      <c r="G140" s="2"/>
      <c r="H140" s="2"/>
      <c r="I140" s="2"/>
    </row>
    <row r="141" spans="1:12">
      <c r="A141" s="2"/>
      <c r="B141" s="2"/>
      <c r="C141" s="2"/>
      <c r="D141" s="2"/>
      <c r="E141" s="2"/>
      <c r="F141" s="2"/>
      <c r="G141" s="2"/>
      <c r="H141" s="2"/>
      <c r="I141" s="2"/>
      <c r="L141" s="4" t="s">
        <v>344</v>
      </c>
    </row>
    <row r="142" spans="1:12">
      <c r="A142" s="2" t="s">
        <v>348</v>
      </c>
      <c r="B142" s="2"/>
      <c r="C142" s="2"/>
      <c r="D142" s="2"/>
      <c r="E142" s="2" t="s">
        <v>331</v>
      </c>
      <c r="F142" s="2"/>
      <c r="G142" s="2"/>
      <c r="H142" s="2"/>
      <c r="I142" s="2" t="s">
        <v>333</v>
      </c>
      <c r="L142" s="2" t="s">
        <v>352</v>
      </c>
    </row>
    <row r="143" spans="1:12">
      <c r="A143" s="2"/>
      <c r="B143" s="2"/>
      <c r="C143" s="2"/>
      <c r="D143" s="2"/>
      <c r="E143" s="2"/>
      <c r="F143" s="2"/>
      <c r="G143" s="2"/>
      <c r="H143" s="2"/>
      <c r="I143" s="2"/>
      <c r="L143" s="2"/>
    </row>
    <row r="144" spans="1:12">
      <c r="A144" s="2" t="s">
        <v>347</v>
      </c>
      <c r="B144" s="2"/>
      <c r="C144" s="2"/>
      <c r="D144" s="2"/>
      <c r="E144" s="2" t="s">
        <v>332</v>
      </c>
      <c r="F144" s="2"/>
      <c r="G144" s="2"/>
      <c r="H144" s="2"/>
      <c r="I144" s="2" t="s">
        <v>334</v>
      </c>
      <c r="L144" s="2" t="s">
        <v>353</v>
      </c>
    </row>
    <row r="145" spans="1:12">
      <c r="A145" s="2"/>
      <c r="B145" s="2"/>
      <c r="C145" s="2"/>
      <c r="D145" s="2"/>
      <c r="E145" s="2"/>
      <c r="F145" s="2"/>
      <c r="G145" s="2"/>
      <c r="H145" s="2"/>
      <c r="I145" s="2"/>
    </row>
    <row r="146" spans="1:12">
      <c r="A146" s="2" t="s">
        <v>345</v>
      </c>
      <c r="B146" s="2"/>
      <c r="C146" s="2"/>
      <c r="D146" s="2"/>
      <c r="E146" s="2" t="s">
        <v>335</v>
      </c>
      <c r="F146" s="2"/>
      <c r="G146" s="2"/>
      <c r="H146" s="2"/>
      <c r="I146" s="2" t="s">
        <v>342</v>
      </c>
      <c r="L146" s="2" t="s">
        <v>351</v>
      </c>
    </row>
    <row r="147" spans="1:12">
      <c r="A147" s="2"/>
      <c r="B147" s="2"/>
      <c r="C147" s="2"/>
      <c r="D147" s="2"/>
      <c r="E147" s="2"/>
      <c r="F147" s="2"/>
      <c r="G147" s="2"/>
      <c r="H147" s="2"/>
      <c r="I147" s="2"/>
    </row>
    <row r="148" spans="1:12">
      <c r="A148" s="2" t="s">
        <v>346</v>
      </c>
      <c r="B148" s="2"/>
      <c r="C148" s="2"/>
      <c r="D148" s="2"/>
      <c r="E148" s="2" t="s">
        <v>336</v>
      </c>
      <c r="F148" s="2"/>
      <c r="G148" s="2"/>
      <c r="H148" s="2"/>
      <c r="I148" s="2" t="s">
        <v>343</v>
      </c>
      <c r="L148" s="2" t="s">
        <v>340</v>
      </c>
    </row>
    <row r="149" spans="1:12" ht="16.2">
      <c r="I149" s="2" t="s">
        <v>341</v>
      </c>
      <c r="L149" s="2" t="s">
        <v>339</v>
      </c>
    </row>
    <row r="150" spans="1:12">
      <c r="I150" s="34" t="s">
        <v>338</v>
      </c>
      <c r="L150" s="2" t="s">
        <v>354</v>
      </c>
    </row>
    <row r="152" spans="1:12">
      <c r="A152" s="2" t="s">
        <v>349</v>
      </c>
    </row>
    <row r="153" spans="1:12">
      <c r="A153" s="2" t="s">
        <v>350</v>
      </c>
    </row>
    <row r="246" spans="3:16">
      <c r="C246" t="s">
        <v>7</v>
      </c>
    </row>
    <row r="247" spans="3:16">
      <c r="D247" t="s">
        <v>6</v>
      </c>
      <c r="K247">
        <v>2</v>
      </c>
      <c r="L247">
        <v>3</v>
      </c>
      <c r="M247">
        <v>4</v>
      </c>
      <c r="N247">
        <v>2</v>
      </c>
      <c r="O247">
        <v>3</v>
      </c>
      <c r="P247">
        <v>4</v>
      </c>
    </row>
    <row r="248" spans="3:16">
      <c r="C248">
        <v>1</v>
      </c>
      <c r="D248">
        <f>1/6</f>
        <v>0.16666666666666666</v>
      </c>
      <c r="F248">
        <f>C248*D248</f>
        <v>0.16666666666666666</v>
      </c>
      <c r="G248">
        <f>(C248-$F$255)^2</f>
        <v>6.25</v>
      </c>
      <c r="J248">
        <f>D248</f>
        <v>0.16666666666666666</v>
      </c>
      <c r="K248">
        <f>$J248^K$247</f>
        <v>2.7777777777777776E-2</v>
      </c>
      <c r="L248">
        <f t="shared" ref="L248:M253" si="6">$J248^L$247</f>
        <v>4.6296296296296294E-3</v>
      </c>
      <c r="M248">
        <f t="shared" si="6"/>
        <v>7.716049382716049E-4</v>
      </c>
      <c r="N248">
        <f>K248</f>
        <v>2.7777777777777776E-2</v>
      </c>
      <c r="O248">
        <f t="shared" ref="O248:P248" si="7">L248</f>
        <v>4.6296296296296294E-3</v>
      </c>
      <c r="P248">
        <f t="shared" si="7"/>
        <v>7.716049382716049E-4</v>
      </c>
    </row>
    <row r="249" spans="3:16">
      <c r="C249">
        <v>2</v>
      </c>
      <c r="D249">
        <f t="shared" ref="D249:D253" si="8">1/6</f>
        <v>0.16666666666666666</v>
      </c>
      <c r="F249">
        <f t="shared" ref="F249:F253" si="9">C249*D249</f>
        <v>0.33333333333333331</v>
      </c>
      <c r="G249">
        <f t="shared" ref="G249:G253" si="10">(C249-$F$255)^2</f>
        <v>2.25</v>
      </c>
      <c r="J249">
        <f>D249+J248</f>
        <v>0.33333333333333331</v>
      </c>
      <c r="K249">
        <f t="shared" ref="K249:K253" si="11">$J249^K$247</f>
        <v>0.1111111111111111</v>
      </c>
      <c r="L249">
        <f t="shared" si="6"/>
        <v>3.7037037037037035E-2</v>
      </c>
      <c r="M249">
        <f t="shared" si="6"/>
        <v>1.2345679012345678E-2</v>
      </c>
      <c r="N249">
        <f>K249-K248</f>
        <v>8.3333333333333329E-2</v>
      </c>
      <c r="O249">
        <f t="shared" ref="O249:O253" si="12">L249-L248</f>
        <v>3.2407407407407406E-2</v>
      </c>
      <c r="P249">
        <f t="shared" ref="P249:P253" si="13">M249-M248</f>
        <v>1.1574074074074073E-2</v>
      </c>
    </row>
    <row r="250" spans="3:16">
      <c r="C250">
        <v>3</v>
      </c>
      <c r="D250">
        <f t="shared" si="8"/>
        <v>0.16666666666666666</v>
      </c>
      <c r="F250">
        <f t="shared" si="9"/>
        <v>0.5</v>
      </c>
      <c r="G250">
        <f t="shared" si="10"/>
        <v>0.25</v>
      </c>
      <c r="J250">
        <f t="shared" ref="J250:J253" si="14">D250+J249</f>
        <v>0.5</v>
      </c>
      <c r="K250">
        <f t="shared" si="11"/>
        <v>0.25</v>
      </c>
      <c r="L250">
        <f t="shared" si="6"/>
        <v>0.125</v>
      </c>
      <c r="M250">
        <f t="shared" si="6"/>
        <v>6.25E-2</v>
      </c>
      <c r="N250">
        <f t="shared" ref="N250:N252" si="15">K250-K249</f>
        <v>0.1388888888888889</v>
      </c>
      <c r="O250">
        <f t="shared" si="12"/>
        <v>8.7962962962962965E-2</v>
      </c>
      <c r="P250">
        <f t="shared" si="13"/>
        <v>5.0154320987654322E-2</v>
      </c>
    </row>
    <row r="251" spans="3:16">
      <c r="C251">
        <v>4</v>
      </c>
      <c r="D251">
        <f t="shared" si="8"/>
        <v>0.16666666666666666</v>
      </c>
      <c r="F251">
        <f t="shared" si="9"/>
        <v>0.66666666666666663</v>
      </c>
      <c r="G251">
        <f t="shared" si="10"/>
        <v>0.25</v>
      </c>
      <c r="J251">
        <f t="shared" si="14"/>
        <v>0.66666666666666663</v>
      </c>
      <c r="K251">
        <f t="shared" si="11"/>
        <v>0.44444444444444442</v>
      </c>
      <c r="L251">
        <f t="shared" si="6"/>
        <v>0.29629629629629628</v>
      </c>
      <c r="M251">
        <f t="shared" si="6"/>
        <v>0.19753086419753085</v>
      </c>
      <c r="N251">
        <f t="shared" si="15"/>
        <v>0.19444444444444442</v>
      </c>
      <c r="O251">
        <f t="shared" si="12"/>
        <v>0.17129629629629628</v>
      </c>
      <c r="P251">
        <f t="shared" si="13"/>
        <v>0.13503086419753085</v>
      </c>
    </row>
    <row r="252" spans="3:16">
      <c r="C252">
        <v>5</v>
      </c>
      <c r="D252">
        <f t="shared" si="8"/>
        <v>0.16666666666666666</v>
      </c>
      <c r="F252">
        <f t="shared" si="9"/>
        <v>0.83333333333333326</v>
      </c>
      <c r="G252">
        <f t="shared" si="10"/>
        <v>2.25</v>
      </c>
      <c r="J252">
        <f t="shared" si="14"/>
        <v>0.83333333333333326</v>
      </c>
      <c r="K252">
        <f t="shared" si="11"/>
        <v>0.69444444444444431</v>
      </c>
      <c r="L252">
        <f t="shared" si="6"/>
        <v>0.5787037037037035</v>
      </c>
      <c r="M252">
        <f t="shared" si="6"/>
        <v>0.4822530864197529</v>
      </c>
      <c r="N252">
        <f t="shared" si="15"/>
        <v>0.24999999999999989</v>
      </c>
      <c r="O252">
        <f t="shared" si="12"/>
        <v>0.28240740740740722</v>
      </c>
      <c r="P252">
        <f t="shared" si="13"/>
        <v>0.28472222222222204</v>
      </c>
    </row>
    <row r="253" spans="3:16">
      <c r="C253">
        <v>6</v>
      </c>
      <c r="D253">
        <f t="shared" si="8"/>
        <v>0.16666666666666666</v>
      </c>
      <c r="F253">
        <f t="shared" si="9"/>
        <v>1</v>
      </c>
      <c r="G253">
        <f t="shared" si="10"/>
        <v>6.25</v>
      </c>
      <c r="J253">
        <f t="shared" si="14"/>
        <v>0.99999999999999989</v>
      </c>
      <c r="K253">
        <f t="shared" si="11"/>
        <v>0.99999999999999978</v>
      </c>
      <c r="L253">
        <f t="shared" si="6"/>
        <v>0.99999999999999967</v>
      </c>
      <c r="M253">
        <f t="shared" si="6"/>
        <v>0.99999999999999956</v>
      </c>
      <c r="N253">
        <f>K253-K252</f>
        <v>0.30555555555555547</v>
      </c>
      <c r="O253">
        <f t="shared" si="12"/>
        <v>0.42129629629629617</v>
      </c>
      <c r="P253">
        <f t="shared" si="13"/>
        <v>0.5177469135802466</v>
      </c>
    </row>
    <row r="255" spans="3:16">
      <c r="C255">
        <f>AVERAGE(C248:C253)</f>
        <v>3.5</v>
      </c>
      <c r="F255">
        <f>SUM(F248:F254)</f>
        <v>3.5</v>
      </c>
      <c r="G255">
        <f>SUM(G248:G254)</f>
        <v>17.5</v>
      </c>
    </row>
    <row r="256" spans="3:16">
      <c r="G256">
        <f>G255/6</f>
        <v>2.9166666666666665</v>
      </c>
    </row>
    <row r="257" spans="3:7">
      <c r="C257">
        <f>STDEVP(C248:C253)</f>
        <v>1.707825127659933</v>
      </c>
      <c r="G257">
        <f>G256^0.5</f>
        <v>1.707825127659933</v>
      </c>
    </row>
    <row r="278" spans="7:15">
      <c r="J278">
        <v>1</v>
      </c>
      <c r="K278">
        <v>2</v>
      </c>
      <c r="L278">
        <v>3</v>
      </c>
      <c r="M278">
        <v>4</v>
      </c>
      <c r="N278">
        <v>5</v>
      </c>
      <c r="O278">
        <v>6</v>
      </c>
    </row>
    <row r="279" spans="7:15">
      <c r="J279">
        <f>1/6</f>
        <v>0.16666666666666666</v>
      </c>
      <c r="K279">
        <f t="shared" ref="K279:O279" si="16">1/6</f>
        <v>0.16666666666666666</v>
      </c>
      <c r="L279">
        <f t="shared" si="16"/>
        <v>0.16666666666666666</v>
      </c>
      <c r="M279">
        <f t="shared" si="16"/>
        <v>0.16666666666666666</v>
      </c>
      <c r="N279">
        <f t="shared" si="16"/>
        <v>0.16666666666666666</v>
      </c>
      <c r="O279">
        <f t="shared" si="16"/>
        <v>0.16666666666666666</v>
      </c>
    </row>
    <row r="280" spans="7:15">
      <c r="G280">
        <v>1</v>
      </c>
      <c r="I280">
        <f>1/6</f>
        <v>0.16666666666666666</v>
      </c>
      <c r="J280">
        <f>J$279*$I280</f>
        <v>2.7777777777777776E-2</v>
      </c>
      <c r="K280">
        <f t="shared" ref="K280:O285" si="17">K$279*$I280</f>
        <v>2.7777777777777776E-2</v>
      </c>
      <c r="L280">
        <f t="shared" si="17"/>
        <v>2.7777777777777776E-2</v>
      </c>
      <c r="M280">
        <f t="shared" si="17"/>
        <v>2.7777777777777776E-2</v>
      </c>
      <c r="N280">
        <f t="shared" si="17"/>
        <v>2.7777777777777776E-2</v>
      </c>
      <c r="O280">
        <f t="shared" si="17"/>
        <v>2.7777777777777776E-2</v>
      </c>
    </row>
    <row r="281" spans="7:15">
      <c r="G281">
        <v>2</v>
      </c>
      <c r="I281">
        <f t="shared" ref="I281:I285" si="18">1/6</f>
        <v>0.16666666666666666</v>
      </c>
      <c r="J281">
        <f t="shared" ref="J281:J285" si="19">J$279*$I281</f>
        <v>2.7777777777777776E-2</v>
      </c>
      <c r="K281">
        <f t="shared" si="17"/>
        <v>2.7777777777777776E-2</v>
      </c>
      <c r="L281">
        <f t="shared" si="17"/>
        <v>2.7777777777777776E-2</v>
      </c>
      <c r="M281">
        <f t="shared" si="17"/>
        <v>2.7777777777777776E-2</v>
      </c>
      <c r="N281">
        <f t="shared" si="17"/>
        <v>2.7777777777777776E-2</v>
      </c>
      <c r="O281">
        <f t="shared" si="17"/>
        <v>2.7777777777777776E-2</v>
      </c>
    </row>
    <row r="282" spans="7:15">
      <c r="G282">
        <v>3</v>
      </c>
      <c r="I282">
        <f t="shared" si="18"/>
        <v>0.16666666666666666</v>
      </c>
      <c r="J282">
        <f t="shared" si="19"/>
        <v>2.7777777777777776E-2</v>
      </c>
      <c r="K282">
        <f t="shared" si="17"/>
        <v>2.7777777777777776E-2</v>
      </c>
      <c r="L282">
        <f t="shared" si="17"/>
        <v>2.7777777777777776E-2</v>
      </c>
      <c r="M282">
        <f t="shared" si="17"/>
        <v>2.7777777777777776E-2</v>
      </c>
      <c r="N282">
        <f t="shared" si="17"/>
        <v>2.7777777777777776E-2</v>
      </c>
      <c r="O282">
        <f t="shared" si="17"/>
        <v>2.7777777777777776E-2</v>
      </c>
    </row>
    <row r="283" spans="7:15">
      <c r="G283">
        <v>4</v>
      </c>
      <c r="I283">
        <f t="shared" si="18"/>
        <v>0.16666666666666666</v>
      </c>
      <c r="J283">
        <f t="shared" si="19"/>
        <v>2.7777777777777776E-2</v>
      </c>
      <c r="K283">
        <f t="shared" si="17"/>
        <v>2.7777777777777776E-2</v>
      </c>
      <c r="L283">
        <f t="shared" si="17"/>
        <v>2.7777777777777776E-2</v>
      </c>
      <c r="M283">
        <f t="shared" si="17"/>
        <v>2.7777777777777776E-2</v>
      </c>
      <c r="N283">
        <f t="shared" si="17"/>
        <v>2.7777777777777776E-2</v>
      </c>
      <c r="O283">
        <f t="shared" si="17"/>
        <v>2.7777777777777776E-2</v>
      </c>
    </row>
    <row r="284" spans="7:15">
      <c r="G284">
        <v>5</v>
      </c>
      <c r="I284">
        <f t="shared" si="18"/>
        <v>0.16666666666666666</v>
      </c>
      <c r="J284">
        <f t="shared" si="19"/>
        <v>2.7777777777777776E-2</v>
      </c>
      <c r="K284">
        <f t="shared" si="17"/>
        <v>2.7777777777777776E-2</v>
      </c>
      <c r="L284">
        <f t="shared" si="17"/>
        <v>2.7777777777777776E-2</v>
      </c>
      <c r="M284">
        <f t="shared" si="17"/>
        <v>2.7777777777777776E-2</v>
      </c>
      <c r="N284">
        <f t="shared" si="17"/>
        <v>2.7777777777777776E-2</v>
      </c>
      <c r="O284">
        <f t="shared" si="17"/>
        <v>2.7777777777777776E-2</v>
      </c>
    </row>
    <row r="285" spans="7:15">
      <c r="G285">
        <v>6</v>
      </c>
      <c r="I285">
        <f t="shared" si="18"/>
        <v>0.16666666666666666</v>
      </c>
      <c r="J285">
        <f t="shared" si="19"/>
        <v>2.7777777777777776E-2</v>
      </c>
      <c r="K285">
        <f t="shared" si="17"/>
        <v>2.7777777777777776E-2</v>
      </c>
      <c r="L285">
        <f t="shared" si="17"/>
        <v>2.7777777777777776E-2</v>
      </c>
      <c r="M285">
        <f t="shared" si="17"/>
        <v>2.7777777777777776E-2</v>
      </c>
      <c r="N285">
        <f t="shared" si="17"/>
        <v>2.7777777777777776E-2</v>
      </c>
      <c r="O285">
        <f t="shared" si="17"/>
        <v>2.7777777777777776E-2</v>
      </c>
    </row>
    <row r="287" spans="7:15">
      <c r="G287">
        <v>1</v>
      </c>
      <c r="J287">
        <f>SUMIF($J$280:$O$285,J$278+$G280=$G288)</f>
        <v>0</v>
      </c>
    </row>
    <row r="288" spans="7:15">
      <c r="G288">
        <v>2</v>
      </c>
      <c r="J288">
        <f>J280</f>
        <v>2.7777777777777776E-2</v>
      </c>
    </row>
    <row r="289" spans="7:46">
      <c r="G289">
        <v>3</v>
      </c>
      <c r="J289">
        <f>(G289-1)*J280</f>
        <v>5.5555555555555552E-2</v>
      </c>
    </row>
    <row r="290" spans="7:46">
      <c r="G290">
        <v>4</v>
      </c>
      <c r="J290">
        <f t="shared" ref="J290:J293" si="20">(G290-1)*J281</f>
        <v>8.3333333333333329E-2</v>
      </c>
    </row>
    <row r="291" spans="7:46">
      <c r="G291">
        <v>5</v>
      </c>
      <c r="J291">
        <f t="shared" si="20"/>
        <v>0.1111111111111111</v>
      </c>
    </row>
    <row r="292" spans="7:46">
      <c r="G292">
        <v>6</v>
      </c>
      <c r="J292">
        <f t="shared" si="20"/>
        <v>0.1388888888888889</v>
      </c>
    </row>
    <row r="293" spans="7:46">
      <c r="G293">
        <v>7</v>
      </c>
      <c r="J293">
        <f t="shared" si="20"/>
        <v>0.16666666666666666</v>
      </c>
    </row>
    <row r="294" spans="7:46">
      <c r="G294">
        <v>8</v>
      </c>
      <c r="J294">
        <f>5*J285</f>
        <v>0.1388888888888889</v>
      </c>
    </row>
    <row r="295" spans="7:46">
      <c r="G295">
        <v>9</v>
      </c>
      <c r="J295">
        <f>4*J285</f>
        <v>0.1111111111111111</v>
      </c>
    </row>
    <row r="296" spans="7:46">
      <c r="G296">
        <v>10</v>
      </c>
      <c r="J296">
        <f>3*J285</f>
        <v>8.3333333333333329E-2</v>
      </c>
    </row>
    <row r="297" spans="7:46">
      <c r="G297">
        <v>11</v>
      </c>
      <c r="J297">
        <f>2*J285</f>
        <v>5.5555555555555552E-2</v>
      </c>
    </row>
    <row r="298" spans="7:46">
      <c r="G298">
        <v>12</v>
      </c>
      <c r="J298">
        <f>J285</f>
        <v>2.7777777777777776E-2</v>
      </c>
    </row>
    <row r="304" spans="7:46">
      <c r="I304">
        <v>1</v>
      </c>
      <c r="J304">
        <v>2</v>
      </c>
      <c r="K304">
        <v>3</v>
      </c>
      <c r="L304">
        <v>4</v>
      </c>
      <c r="M304">
        <v>5</v>
      </c>
      <c r="N304">
        <v>6</v>
      </c>
      <c r="O304">
        <v>7</v>
      </c>
      <c r="P304">
        <v>8</v>
      </c>
      <c r="Q304">
        <v>9</v>
      </c>
      <c r="R304">
        <v>10</v>
      </c>
      <c r="S304">
        <v>11</v>
      </c>
      <c r="T304">
        <v>12</v>
      </c>
      <c r="U304">
        <f>T304+1</f>
        <v>13</v>
      </c>
      <c r="V304">
        <f t="shared" ref="V304:Z304" si="21">U304+1</f>
        <v>14</v>
      </c>
      <c r="W304">
        <f t="shared" si="21"/>
        <v>15</v>
      </c>
      <c r="X304">
        <f t="shared" si="21"/>
        <v>16</v>
      </c>
      <c r="Y304">
        <f t="shared" si="21"/>
        <v>17</v>
      </c>
      <c r="Z304">
        <f t="shared" si="21"/>
        <v>18</v>
      </c>
      <c r="AT304">
        <f>AVERAGE(I304:N304)</f>
        <v>3.5</v>
      </c>
    </row>
    <row r="305" spans="2:44">
      <c r="B305">
        <v>1</v>
      </c>
      <c r="C305">
        <v>1</v>
      </c>
      <c r="D305">
        <v>1</v>
      </c>
      <c r="E305">
        <f>SUM(B305:D305)</f>
        <v>3</v>
      </c>
      <c r="F305">
        <f>D305+C305</f>
        <v>2</v>
      </c>
      <c r="G305">
        <v>1</v>
      </c>
      <c r="I305">
        <f>1/6</f>
        <v>0.16666666666666666</v>
      </c>
      <c r="J305">
        <f t="shared" ref="J305:N305" si="22">1/6</f>
        <v>0.16666666666666666</v>
      </c>
      <c r="K305">
        <f t="shared" si="22"/>
        <v>0.16666666666666666</v>
      </c>
      <c r="L305">
        <f t="shared" si="22"/>
        <v>0.16666666666666666</v>
      </c>
      <c r="M305">
        <f t="shared" si="22"/>
        <v>0.16666666666666666</v>
      </c>
      <c r="N305">
        <f t="shared" si="22"/>
        <v>0.16666666666666666</v>
      </c>
    </row>
    <row r="306" spans="2:44">
      <c r="B306">
        <v>1</v>
      </c>
      <c r="C306">
        <v>1</v>
      </c>
      <c r="D306">
        <v>2</v>
      </c>
      <c r="E306">
        <f t="shared" ref="E306:E369" si="23">SUM(B306:D306)</f>
        <v>4</v>
      </c>
      <c r="F306">
        <f t="shared" ref="F306:F340" si="24">D306+C306</f>
        <v>3</v>
      </c>
      <c r="G306">
        <v>1</v>
      </c>
    </row>
    <row r="307" spans="2:44">
      <c r="B307">
        <v>1</v>
      </c>
      <c r="C307">
        <v>1</v>
      </c>
      <c r="D307">
        <v>3</v>
      </c>
      <c r="E307">
        <f t="shared" si="23"/>
        <v>5</v>
      </c>
      <c r="F307">
        <f t="shared" si="24"/>
        <v>4</v>
      </c>
      <c r="G307">
        <v>1</v>
      </c>
    </row>
    <row r="308" spans="2:44">
      <c r="B308">
        <v>1</v>
      </c>
      <c r="C308">
        <v>1</v>
      </c>
      <c r="D308">
        <v>4</v>
      </c>
      <c r="E308">
        <f t="shared" si="23"/>
        <v>6</v>
      </c>
      <c r="F308">
        <f t="shared" si="24"/>
        <v>5</v>
      </c>
      <c r="G308">
        <v>1</v>
      </c>
    </row>
    <row r="309" spans="2:44">
      <c r="B309">
        <v>1</v>
      </c>
      <c r="C309">
        <v>1</v>
      </c>
      <c r="D309">
        <v>5</v>
      </c>
      <c r="E309">
        <f t="shared" si="23"/>
        <v>7</v>
      </c>
      <c r="F309">
        <f t="shared" si="24"/>
        <v>6</v>
      </c>
      <c r="G309">
        <v>1</v>
      </c>
    </row>
    <row r="310" spans="2:44">
      <c r="B310">
        <v>1</v>
      </c>
      <c r="C310">
        <v>1</v>
      </c>
      <c r="D310">
        <v>6</v>
      </c>
      <c r="E310">
        <f t="shared" si="23"/>
        <v>8</v>
      </c>
      <c r="F310">
        <f t="shared" si="24"/>
        <v>7</v>
      </c>
      <c r="G310">
        <v>1</v>
      </c>
      <c r="J310">
        <f>SUMIFS($G$305:$G$340,$F$305:$F$340,J$304)</f>
        <v>1</v>
      </c>
      <c r="K310">
        <f t="shared" ref="K310:T310" si="25">SUMIFS($G$305:$G$340,$F$305:$F$340,K$304)</f>
        <v>2</v>
      </c>
      <c r="L310">
        <f t="shared" si="25"/>
        <v>3</v>
      </c>
      <c r="M310">
        <f t="shared" si="25"/>
        <v>4</v>
      </c>
      <c r="N310">
        <f t="shared" si="25"/>
        <v>5</v>
      </c>
      <c r="O310">
        <f t="shared" si="25"/>
        <v>6</v>
      </c>
      <c r="P310">
        <f t="shared" si="25"/>
        <v>5</v>
      </c>
      <c r="Q310">
        <f t="shared" si="25"/>
        <v>4</v>
      </c>
      <c r="R310">
        <f t="shared" si="25"/>
        <v>3</v>
      </c>
      <c r="S310">
        <f t="shared" si="25"/>
        <v>2</v>
      </c>
      <c r="T310">
        <f t="shared" si="25"/>
        <v>1</v>
      </c>
      <c r="AR310">
        <f>SUM(I310:T310)</f>
        <v>36</v>
      </c>
    </row>
    <row r="311" spans="2:44">
      <c r="B311">
        <v>1</v>
      </c>
      <c r="C311">
        <v>2</v>
      </c>
      <c r="D311">
        <v>1</v>
      </c>
      <c r="E311">
        <f t="shared" si="23"/>
        <v>4</v>
      </c>
      <c r="F311">
        <f t="shared" si="24"/>
        <v>3</v>
      </c>
      <c r="G311">
        <v>1</v>
      </c>
      <c r="J311">
        <f t="shared" ref="J311:T311" si="26">J310/$AR$310</f>
        <v>2.7777777777777776E-2</v>
      </c>
      <c r="K311">
        <f t="shared" si="26"/>
        <v>5.5555555555555552E-2</v>
      </c>
      <c r="L311">
        <f t="shared" si="26"/>
        <v>8.3333333333333329E-2</v>
      </c>
      <c r="M311">
        <f t="shared" si="26"/>
        <v>0.1111111111111111</v>
      </c>
      <c r="N311">
        <f t="shared" si="26"/>
        <v>0.1388888888888889</v>
      </c>
      <c r="O311">
        <f t="shared" si="26"/>
        <v>0.16666666666666666</v>
      </c>
      <c r="P311">
        <f t="shared" si="26"/>
        <v>0.1388888888888889</v>
      </c>
      <c r="Q311">
        <f t="shared" si="26"/>
        <v>0.1111111111111111</v>
      </c>
      <c r="R311">
        <f t="shared" si="26"/>
        <v>8.3333333333333329E-2</v>
      </c>
      <c r="S311">
        <f t="shared" si="26"/>
        <v>5.5555555555555552E-2</v>
      </c>
      <c r="T311">
        <f t="shared" si="26"/>
        <v>2.7777777777777776E-2</v>
      </c>
      <c r="AR311">
        <f>AR310/$AR$310</f>
        <v>1</v>
      </c>
    </row>
    <row r="312" spans="2:44">
      <c r="B312">
        <v>1</v>
      </c>
      <c r="C312">
        <v>2</v>
      </c>
      <c r="D312">
        <v>2</v>
      </c>
      <c r="E312">
        <f t="shared" si="23"/>
        <v>5</v>
      </c>
      <c r="F312">
        <f t="shared" si="24"/>
        <v>4</v>
      </c>
      <c r="G312">
        <v>1</v>
      </c>
    </row>
    <row r="313" spans="2:44">
      <c r="B313">
        <v>1</v>
      </c>
      <c r="C313">
        <v>2</v>
      </c>
      <c r="D313">
        <v>3</v>
      </c>
      <c r="E313">
        <f t="shared" si="23"/>
        <v>6</v>
      </c>
      <c r="F313">
        <f t="shared" si="24"/>
        <v>5</v>
      </c>
      <c r="G313">
        <v>1</v>
      </c>
      <c r="K313">
        <f t="shared" ref="K313:Z313" si="27">SUMIFS($G$305:$G$520,$E$305:$E$520,K$304)</f>
        <v>1</v>
      </c>
      <c r="L313">
        <f t="shared" si="27"/>
        <v>3</v>
      </c>
      <c r="M313">
        <f t="shared" si="27"/>
        <v>6</v>
      </c>
      <c r="N313">
        <f t="shared" si="27"/>
        <v>10</v>
      </c>
      <c r="O313">
        <f t="shared" si="27"/>
        <v>15</v>
      </c>
      <c r="P313">
        <f t="shared" si="27"/>
        <v>21</v>
      </c>
      <c r="Q313">
        <f t="shared" si="27"/>
        <v>25</v>
      </c>
      <c r="R313">
        <f t="shared" si="27"/>
        <v>27</v>
      </c>
      <c r="S313">
        <f t="shared" si="27"/>
        <v>27</v>
      </c>
      <c r="T313">
        <f t="shared" si="27"/>
        <v>25</v>
      </c>
      <c r="U313">
        <f t="shared" si="27"/>
        <v>21</v>
      </c>
      <c r="V313">
        <f t="shared" si="27"/>
        <v>15</v>
      </c>
      <c r="W313">
        <f t="shared" si="27"/>
        <v>10</v>
      </c>
      <c r="X313">
        <f t="shared" si="27"/>
        <v>6</v>
      </c>
      <c r="Y313">
        <f t="shared" si="27"/>
        <v>3</v>
      </c>
      <c r="Z313">
        <f t="shared" si="27"/>
        <v>1</v>
      </c>
      <c r="AR313">
        <f>SUM(I313:Z313)</f>
        <v>216</v>
      </c>
    </row>
    <row r="314" spans="2:44">
      <c r="B314">
        <v>1</v>
      </c>
      <c r="C314">
        <v>2</v>
      </c>
      <c r="D314">
        <v>4</v>
      </c>
      <c r="E314">
        <f t="shared" si="23"/>
        <v>7</v>
      </c>
      <c r="F314">
        <f t="shared" si="24"/>
        <v>6</v>
      </c>
      <c r="G314">
        <v>1</v>
      </c>
      <c r="K314">
        <f t="shared" ref="K314:Z314" si="28">K313/$AR$313</f>
        <v>4.6296296296296294E-3</v>
      </c>
      <c r="L314">
        <f t="shared" si="28"/>
        <v>1.3888888888888888E-2</v>
      </c>
      <c r="M314">
        <f t="shared" si="28"/>
        <v>2.7777777777777776E-2</v>
      </c>
      <c r="N314">
        <f t="shared" si="28"/>
        <v>4.6296296296296294E-2</v>
      </c>
      <c r="O314">
        <f t="shared" si="28"/>
        <v>6.9444444444444448E-2</v>
      </c>
      <c r="P314">
        <f t="shared" si="28"/>
        <v>9.7222222222222224E-2</v>
      </c>
      <c r="Q314">
        <f t="shared" si="28"/>
        <v>0.11574074074074074</v>
      </c>
      <c r="R314">
        <f t="shared" si="28"/>
        <v>0.125</v>
      </c>
      <c r="S314">
        <f t="shared" si="28"/>
        <v>0.125</v>
      </c>
      <c r="T314">
        <f t="shared" si="28"/>
        <v>0.11574074074074074</v>
      </c>
      <c r="U314">
        <f t="shared" si="28"/>
        <v>9.7222222222222224E-2</v>
      </c>
      <c r="V314">
        <f t="shared" si="28"/>
        <v>6.9444444444444448E-2</v>
      </c>
      <c r="W314">
        <f t="shared" si="28"/>
        <v>4.6296296296296294E-2</v>
      </c>
      <c r="X314">
        <f t="shared" si="28"/>
        <v>2.7777777777777776E-2</v>
      </c>
      <c r="Y314">
        <f t="shared" si="28"/>
        <v>1.3888888888888888E-2</v>
      </c>
      <c r="Z314">
        <f t="shared" si="28"/>
        <v>4.6296296296296294E-3</v>
      </c>
      <c r="AR314">
        <f t="shared" ref="AR314" si="29">SUM(I314:T314)</f>
        <v>0.7407407407407407</v>
      </c>
    </row>
    <row r="315" spans="2:44">
      <c r="B315">
        <v>1</v>
      </c>
      <c r="C315">
        <v>2</v>
      </c>
      <c r="D315">
        <v>5</v>
      </c>
      <c r="E315">
        <f t="shared" si="23"/>
        <v>8</v>
      </c>
      <c r="F315">
        <f t="shared" si="24"/>
        <v>7</v>
      </c>
      <c r="G315">
        <v>1</v>
      </c>
    </row>
    <row r="316" spans="2:44">
      <c r="B316">
        <v>1</v>
      </c>
      <c r="C316">
        <v>2</v>
      </c>
      <c r="D316">
        <v>6</v>
      </c>
      <c r="E316">
        <f t="shared" si="23"/>
        <v>9</v>
      </c>
      <c r="F316">
        <f t="shared" si="24"/>
        <v>8</v>
      </c>
      <c r="G316">
        <v>1</v>
      </c>
    </row>
    <row r="317" spans="2:44">
      <c r="B317">
        <v>1</v>
      </c>
      <c r="C317">
        <v>3</v>
      </c>
      <c r="D317">
        <v>1</v>
      </c>
      <c r="E317">
        <f t="shared" si="23"/>
        <v>5</v>
      </c>
      <c r="F317">
        <f t="shared" si="24"/>
        <v>4</v>
      </c>
      <c r="G317">
        <v>1</v>
      </c>
    </row>
    <row r="318" spans="2:44">
      <c r="B318">
        <v>1</v>
      </c>
      <c r="C318">
        <v>3</v>
      </c>
      <c r="D318">
        <v>2</v>
      </c>
      <c r="E318">
        <f t="shared" si="23"/>
        <v>6</v>
      </c>
      <c r="F318">
        <f t="shared" si="24"/>
        <v>5</v>
      </c>
      <c r="G318">
        <v>1</v>
      </c>
    </row>
    <row r="319" spans="2:44">
      <c r="B319">
        <v>1</v>
      </c>
      <c r="C319">
        <v>3</v>
      </c>
      <c r="D319">
        <v>3</v>
      </c>
      <c r="E319">
        <f t="shared" si="23"/>
        <v>7</v>
      </c>
      <c r="F319">
        <f t="shared" si="24"/>
        <v>6</v>
      </c>
      <c r="G319">
        <v>1</v>
      </c>
    </row>
    <row r="320" spans="2:44">
      <c r="B320">
        <v>1</v>
      </c>
      <c r="C320">
        <v>3</v>
      </c>
      <c r="D320">
        <v>4</v>
      </c>
      <c r="E320">
        <f t="shared" si="23"/>
        <v>8</v>
      </c>
      <c r="F320">
        <f t="shared" si="24"/>
        <v>7</v>
      </c>
      <c r="G320">
        <v>1</v>
      </c>
    </row>
    <row r="321" spans="2:69">
      <c r="B321">
        <v>1</v>
      </c>
      <c r="C321">
        <v>3</v>
      </c>
      <c r="D321">
        <v>5</v>
      </c>
      <c r="E321">
        <f t="shared" si="23"/>
        <v>9</v>
      </c>
      <c r="F321">
        <f t="shared" si="24"/>
        <v>8</v>
      </c>
      <c r="G321">
        <v>1</v>
      </c>
    </row>
    <row r="322" spans="2:69">
      <c r="B322">
        <v>1</v>
      </c>
      <c r="C322">
        <v>3</v>
      </c>
      <c r="D322">
        <v>6</v>
      </c>
      <c r="E322">
        <f t="shared" si="23"/>
        <v>10</v>
      </c>
      <c r="F322">
        <f t="shared" si="24"/>
        <v>9</v>
      </c>
      <c r="G322">
        <v>1</v>
      </c>
    </row>
    <row r="323" spans="2:69">
      <c r="B323">
        <v>1</v>
      </c>
      <c r="C323">
        <v>4</v>
      </c>
      <c r="D323">
        <v>1</v>
      </c>
      <c r="E323">
        <f t="shared" si="23"/>
        <v>6</v>
      </c>
      <c r="F323">
        <f t="shared" si="24"/>
        <v>5</v>
      </c>
      <c r="G323">
        <v>1</v>
      </c>
    </row>
    <row r="324" spans="2:69">
      <c r="B324">
        <v>1</v>
      </c>
      <c r="C324">
        <v>4</v>
      </c>
      <c r="D324">
        <v>2</v>
      </c>
      <c r="E324">
        <f t="shared" si="23"/>
        <v>7</v>
      </c>
      <c r="F324">
        <f t="shared" si="24"/>
        <v>6</v>
      </c>
      <c r="G324">
        <v>1</v>
      </c>
    </row>
    <row r="325" spans="2:69">
      <c r="B325">
        <v>1</v>
      </c>
      <c r="C325">
        <v>4</v>
      </c>
      <c r="D325">
        <v>3</v>
      </c>
      <c r="E325">
        <f t="shared" si="23"/>
        <v>8</v>
      </c>
      <c r="F325">
        <f t="shared" si="24"/>
        <v>7</v>
      </c>
      <c r="G325">
        <v>1</v>
      </c>
    </row>
    <row r="326" spans="2:69">
      <c r="B326">
        <v>1</v>
      </c>
      <c r="C326">
        <v>4</v>
      </c>
      <c r="D326">
        <v>4</v>
      </c>
      <c r="E326">
        <f t="shared" si="23"/>
        <v>9</v>
      </c>
      <c r="F326">
        <f t="shared" si="24"/>
        <v>8</v>
      </c>
      <c r="G326">
        <v>1</v>
      </c>
    </row>
    <row r="327" spans="2:69">
      <c r="B327">
        <v>1</v>
      </c>
      <c r="C327">
        <v>4</v>
      </c>
      <c r="D327">
        <v>5</v>
      </c>
      <c r="E327">
        <f t="shared" si="23"/>
        <v>10</v>
      </c>
      <c r="F327">
        <f t="shared" si="24"/>
        <v>9</v>
      </c>
      <c r="G327">
        <v>1</v>
      </c>
    </row>
    <row r="328" spans="2:69" ht="15" thickBot="1">
      <c r="B328">
        <v>1</v>
      </c>
      <c r="C328">
        <v>4</v>
      </c>
      <c r="D328">
        <v>6</v>
      </c>
      <c r="E328">
        <f t="shared" si="23"/>
        <v>11</v>
      </c>
      <c r="F328">
        <f t="shared" si="24"/>
        <v>10</v>
      </c>
      <c r="G328">
        <v>1</v>
      </c>
      <c r="BJ328" s="2" t="s">
        <v>14</v>
      </c>
      <c r="BM328" s="2" t="s">
        <v>13</v>
      </c>
    </row>
    <row r="329" spans="2:69" ht="15" thickBot="1">
      <c r="B329">
        <v>1</v>
      </c>
      <c r="C329">
        <v>5</v>
      </c>
      <c r="D329">
        <v>1</v>
      </c>
      <c r="E329">
        <f t="shared" si="23"/>
        <v>7</v>
      </c>
      <c r="F329">
        <f t="shared" si="24"/>
        <v>6</v>
      </c>
      <c r="G329">
        <v>1</v>
      </c>
      <c r="BK329" s="6"/>
      <c r="BL329" s="7">
        <v>1</v>
      </c>
      <c r="BM329" s="8">
        <v>2</v>
      </c>
      <c r="BN329" s="8">
        <v>3</v>
      </c>
      <c r="BO329" s="8">
        <v>4</v>
      </c>
      <c r="BP329" s="8">
        <v>5</v>
      </c>
      <c r="BQ329" s="9">
        <v>6</v>
      </c>
    </row>
    <row r="330" spans="2:69">
      <c r="B330">
        <v>1</v>
      </c>
      <c r="C330">
        <v>5</v>
      </c>
      <c r="D330">
        <v>2</v>
      </c>
      <c r="E330">
        <f t="shared" si="23"/>
        <v>8</v>
      </c>
      <c r="F330">
        <f t="shared" si="24"/>
        <v>7</v>
      </c>
      <c r="G330">
        <v>1</v>
      </c>
      <c r="BK330" s="10">
        <v>1</v>
      </c>
      <c r="BL330" s="11">
        <v>2</v>
      </c>
      <c r="BM330" s="12">
        <v>3</v>
      </c>
      <c r="BN330" s="12">
        <v>4</v>
      </c>
      <c r="BO330" s="12">
        <v>5</v>
      </c>
      <c r="BP330" s="12">
        <v>6</v>
      </c>
      <c r="BQ330" s="13">
        <v>7</v>
      </c>
    </row>
    <row r="331" spans="2:69">
      <c r="B331">
        <v>1</v>
      </c>
      <c r="C331">
        <v>5</v>
      </c>
      <c r="D331">
        <v>3</v>
      </c>
      <c r="E331">
        <f t="shared" si="23"/>
        <v>9</v>
      </c>
      <c r="F331">
        <f t="shared" si="24"/>
        <v>8</v>
      </c>
      <c r="G331">
        <v>1</v>
      </c>
      <c r="BK331" s="14">
        <v>2</v>
      </c>
      <c r="BL331" s="15">
        <v>3</v>
      </c>
      <c r="BM331" s="16">
        <v>4</v>
      </c>
      <c r="BN331" s="16">
        <v>5</v>
      </c>
      <c r="BO331" s="16">
        <v>6</v>
      </c>
      <c r="BP331" s="16">
        <v>7</v>
      </c>
      <c r="BQ331" s="17">
        <v>8</v>
      </c>
    </row>
    <row r="332" spans="2:69" ht="15" thickBot="1">
      <c r="B332">
        <v>1</v>
      </c>
      <c r="C332">
        <v>5</v>
      </c>
      <c r="D332">
        <v>4</v>
      </c>
      <c r="E332">
        <f t="shared" si="23"/>
        <v>10</v>
      </c>
      <c r="F332">
        <f t="shared" si="24"/>
        <v>9</v>
      </c>
      <c r="G332">
        <v>1</v>
      </c>
      <c r="H332">
        <v>0</v>
      </c>
      <c r="I332">
        <f>I304</f>
        <v>1</v>
      </c>
      <c r="J332">
        <f t="shared" ref="J332:Z332" si="30">J304</f>
        <v>2</v>
      </c>
      <c r="K332">
        <f t="shared" si="30"/>
        <v>3</v>
      </c>
      <c r="L332">
        <f t="shared" si="30"/>
        <v>4</v>
      </c>
      <c r="M332">
        <f t="shared" si="30"/>
        <v>5</v>
      </c>
      <c r="N332">
        <f t="shared" si="30"/>
        <v>6</v>
      </c>
      <c r="O332">
        <f t="shared" si="30"/>
        <v>7</v>
      </c>
      <c r="P332">
        <f t="shared" si="30"/>
        <v>8</v>
      </c>
      <c r="Q332">
        <f t="shared" si="30"/>
        <v>9</v>
      </c>
      <c r="R332">
        <f t="shared" si="30"/>
        <v>10</v>
      </c>
      <c r="S332">
        <f t="shared" si="30"/>
        <v>11</v>
      </c>
      <c r="T332">
        <f t="shared" si="30"/>
        <v>12</v>
      </c>
      <c r="U332">
        <f t="shared" si="30"/>
        <v>13</v>
      </c>
      <c r="V332">
        <f t="shared" si="30"/>
        <v>14</v>
      </c>
      <c r="W332">
        <f t="shared" si="30"/>
        <v>15</v>
      </c>
      <c r="X332">
        <f t="shared" si="30"/>
        <v>16</v>
      </c>
      <c r="Y332">
        <f t="shared" si="30"/>
        <v>17</v>
      </c>
      <c r="Z332">
        <f t="shared" si="30"/>
        <v>18</v>
      </c>
      <c r="AA332">
        <v>19</v>
      </c>
      <c r="AB332">
        <v>20</v>
      </c>
      <c r="AC332">
        <v>21</v>
      </c>
      <c r="AD332">
        <v>22</v>
      </c>
      <c r="AE332">
        <v>23</v>
      </c>
      <c r="AF332">
        <v>24</v>
      </c>
      <c r="AG332">
        <v>3.5</v>
      </c>
      <c r="AH332">
        <v>3.5</v>
      </c>
      <c r="AJ332">
        <v>7</v>
      </c>
      <c r="AK332">
        <v>7</v>
      </c>
      <c r="AM332">
        <v>10.5</v>
      </c>
      <c r="AN332">
        <v>10.5</v>
      </c>
      <c r="AP332">
        <f>AG332-AH362</f>
        <v>1.792174872340067</v>
      </c>
      <c r="AQ332">
        <f>AP332</f>
        <v>1.792174872340067</v>
      </c>
      <c r="AS332">
        <f>AG332+AH362</f>
        <v>5.207825127659933</v>
      </c>
      <c r="AT332">
        <f>AS332</f>
        <v>5.207825127659933</v>
      </c>
      <c r="AV332">
        <f>AJ332-AH363</f>
        <v>4.5847705423017597</v>
      </c>
      <c r="AW332">
        <f>AV332</f>
        <v>4.5847705423017597</v>
      </c>
      <c r="AY332">
        <f>AJ332+AH363</f>
        <v>9.4152294576982403</v>
      </c>
      <c r="AZ332">
        <f>AY332</f>
        <v>9.4152294576982403</v>
      </c>
      <c r="BB332">
        <f>AM332-AH364</f>
        <v>7.5419601084501924</v>
      </c>
      <c r="BC332">
        <f>BB332</f>
        <v>7.5419601084501924</v>
      </c>
      <c r="BE332">
        <f>AM332+AH364</f>
        <v>13.458039891549808</v>
      </c>
      <c r="BF332">
        <f>BE332</f>
        <v>13.458039891549808</v>
      </c>
      <c r="BJ332" s="2" t="s">
        <v>12</v>
      </c>
      <c r="BK332" s="14">
        <v>3</v>
      </c>
      <c r="BL332" s="15">
        <v>4</v>
      </c>
      <c r="BM332" s="16">
        <v>5</v>
      </c>
      <c r="BN332" s="16">
        <v>6</v>
      </c>
      <c r="BO332" s="16">
        <v>7</v>
      </c>
      <c r="BP332" s="16">
        <v>8</v>
      </c>
      <c r="BQ332" s="17">
        <v>9</v>
      </c>
    </row>
    <row r="333" spans="2:69" ht="15" thickBot="1">
      <c r="B333">
        <v>1</v>
      </c>
      <c r="C333">
        <v>5</v>
      </c>
      <c r="D333">
        <v>5</v>
      </c>
      <c r="E333">
        <f t="shared" si="23"/>
        <v>11</v>
      </c>
      <c r="F333">
        <f t="shared" si="24"/>
        <v>10</v>
      </c>
      <c r="G333">
        <v>1</v>
      </c>
      <c r="I333">
        <f>H333+I305</f>
        <v>0.16666666666666666</v>
      </c>
      <c r="J333">
        <f t="shared" ref="J333:N333" si="31">I333+J305</f>
        <v>0.33333333333333331</v>
      </c>
      <c r="K333" s="5">
        <f t="shared" si="31"/>
        <v>0.5</v>
      </c>
      <c r="L333">
        <f t="shared" si="31"/>
        <v>0.66666666666666663</v>
      </c>
      <c r="M333">
        <f t="shared" si="31"/>
        <v>0.83333333333333326</v>
      </c>
      <c r="N333">
        <f t="shared" si="31"/>
        <v>0.99999999999999989</v>
      </c>
      <c r="BK333" s="14">
        <v>4</v>
      </c>
      <c r="BL333" s="15">
        <v>5</v>
      </c>
      <c r="BM333" s="16">
        <v>6</v>
      </c>
      <c r="BN333" s="16">
        <v>7</v>
      </c>
      <c r="BO333" s="16">
        <v>8</v>
      </c>
      <c r="BP333" s="16">
        <v>9</v>
      </c>
      <c r="BQ333" s="17">
        <v>10</v>
      </c>
    </row>
    <row r="334" spans="2:69" ht="15" thickBot="1">
      <c r="B334">
        <v>1</v>
      </c>
      <c r="C334">
        <v>5</v>
      </c>
      <c r="D334">
        <v>6</v>
      </c>
      <c r="E334">
        <f t="shared" si="23"/>
        <v>12</v>
      </c>
      <c r="F334">
        <f t="shared" si="24"/>
        <v>11</v>
      </c>
      <c r="G334">
        <v>1</v>
      </c>
      <c r="J334">
        <f t="shared" ref="J334:T334" si="32">I334+J311</f>
        <v>2.7777777777777776E-2</v>
      </c>
      <c r="K334">
        <f t="shared" si="32"/>
        <v>8.3333333333333329E-2</v>
      </c>
      <c r="L334">
        <f t="shared" si="32"/>
        <v>0.16666666666666666</v>
      </c>
      <c r="M334">
        <f t="shared" si="32"/>
        <v>0.27777777777777779</v>
      </c>
      <c r="N334">
        <f t="shared" si="32"/>
        <v>0.41666666666666669</v>
      </c>
      <c r="O334" s="5">
        <f t="shared" si="32"/>
        <v>0.58333333333333337</v>
      </c>
      <c r="P334">
        <f t="shared" si="32"/>
        <v>0.72222222222222232</v>
      </c>
      <c r="Q334">
        <f t="shared" si="32"/>
        <v>0.83333333333333348</v>
      </c>
      <c r="R334">
        <f t="shared" si="32"/>
        <v>0.91666666666666685</v>
      </c>
      <c r="S334">
        <f t="shared" si="32"/>
        <v>0.97222222222222243</v>
      </c>
      <c r="T334">
        <f t="shared" si="32"/>
        <v>1.0000000000000002</v>
      </c>
      <c r="BK334" s="14">
        <v>5</v>
      </c>
      <c r="BL334" s="15">
        <v>6</v>
      </c>
      <c r="BM334" s="16">
        <v>7</v>
      </c>
      <c r="BN334" s="16">
        <v>8</v>
      </c>
      <c r="BO334" s="16">
        <v>9</v>
      </c>
      <c r="BP334" s="16">
        <v>10</v>
      </c>
      <c r="BQ334" s="17">
        <v>11</v>
      </c>
    </row>
    <row r="335" spans="2:69" ht="15" thickBot="1">
      <c r="B335">
        <v>1</v>
      </c>
      <c r="C335">
        <v>6</v>
      </c>
      <c r="D335">
        <v>1</v>
      </c>
      <c r="E335">
        <f t="shared" si="23"/>
        <v>8</v>
      </c>
      <c r="F335">
        <f t="shared" si="24"/>
        <v>7</v>
      </c>
      <c r="G335">
        <v>1</v>
      </c>
      <c r="K335">
        <f t="shared" ref="K335:Z335" si="33">J335+K314</f>
        <v>4.6296296296296294E-3</v>
      </c>
      <c r="L335">
        <f t="shared" si="33"/>
        <v>1.8518518518518517E-2</v>
      </c>
      <c r="M335">
        <f t="shared" si="33"/>
        <v>4.6296296296296294E-2</v>
      </c>
      <c r="N335">
        <f t="shared" si="33"/>
        <v>9.2592592592592587E-2</v>
      </c>
      <c r="O335">
        <f t="shared" si="33"/>
        <v>0.16203703703703703</v>
      </c>
      <c r="P335">
        <f t="shared" si="33"/>
        <v>0.25925925925925924</v>
      </c>
      <c r="Q335">
        <f t="shared" si="33"/>
        <v>0.375</v>
      </c>
      <c r="R335" s="5">
        <f t="shared" si="33"/>
        <v>0.5</v>
      </c>
      <c r="S335">
        <f t="shared" si="33"/>
        <v>0.625</v>
      </c>
      <c r="T335">
        <f t="shared" si="33"/>
        <v>0.7407407407407407</v>
      </c>
      <c r="U335">
        <f t="shared" si="33"/>
        <v>0.83796296296296291</v>
      </c>
      <c r="V335">
        <f t="shared" si="33"/>
        <v>0.90740740740740733</v>
      </c>
      <c r="W335">
        <f t="shared" si="33"/>
        <v>0.95370370370370361</v>
      </c>
      <c r="X335">
        <f t="shared" si="33"/>
        <v>0.9814814814814814</v>
      </c>
      <c r="Y335">
        <f t="shared" si="33"/>
        <v>0.99537037037037024</v>
      </c>
      <c r="Z335">
        <f t="shared" si="33"/>
        <v>0.99999999999999989</v>
      </c>
      <c r="BK335" s="18">
        <v>6</v>
      </c>
      <c r="BL335" s="19">
        <v>7</v>
      </c>
      <c r="BM335" s="20">
        <v>8</v>
      </c>
      <c r="BN335" s="20">
        <v>9</v>
      </c>
      <c r="BO335" s="20">
        <v>10</v>
      </c>
      <c r="BP335" s="20">
        <v>11</v>
      </c>
      <c r="BQ335" s="21">
        <v>12</v>
      </c>
    </row>
    <row r="336" spans="2:69">
      <c r="B336">
        <v>1</v>
      </c>
      <c r="C336">
        <v>6</v>
      </c>
      <c r="D336">
        <v>2</v>
      </c>
      <c r="E336">
        <f t="shared" si="23"/>
        <v>9</v>
      </c>
      <c r="F336">
        <f t="shared" si="24"/>
        <v>8</v>
      </c>
      <c r="G336">
        <v>1</v>
      </c>
      <c r="N336">
        <v>1</v>
      </c>
      <c r="O336">
        <v>1</v>
      </c>
      <c r="P336">
        <v>1</v>
      </c>
      <c r="Q336">
        <v>1</v>
      </c>
      <c r="R336">
        <v>1</v>
      </c>
      <c r="S336">
        <v>1</v>
      </c>
      <c r="AJ336">
        <v>0</v>
      </c>
      <c r="AK336">
        <v>1.05</v>
      </c>
      <c r="AV336">
        <v>0</v>
      </c>
      <c r="AW336">
        <v>1.05</v>
      </c>
      <c r="AY336">
        <v>0</v>
      </c>
      <c r="AZ336">
        <v>1.05</v>
      </c>
    </row>
    <row r="337" spans="2:58">
      <c r="B337">
        <v>1</v>
      </c>
      <c r="C337">
        <v>6</v>
      </c>
      <c r="D337">
        <v>3</v>
      </c>
      <c r="E337">
        <f t="shared" si="23"/>
        <v>10</v>
      </c>
      <c r="F337">
        <f t="shared" si="24"/>
        <v>9</v>
      </c>
      <c r="G337">
        <v>1</v>
      </c>
      <c r="T337">
        <v>1</v>
      </c>
      <c r="U337">
        <v>1</v>
      </c>
      <c r="V337">
        <v>1</v>
      </c>
      <c r="W337">
        <v>1</v>
      </c>
      <c r="X337">
        <v>1</v>
      </c>
      <c r="AM337">
        <v>0</v>
      </c>
      <c r="AN337">
        <v>1.05</v>
      </c>
      <c r="BB337">
        <v>0</v>
      </c>
      <c r="BC337">
        <v>1.05</v>
      </c>
      <c r="BE337">
        <v>0</v>
      </c>
      <c r="BF337">
        <v>1.05</v>
      </c>
    </row>
    <row r="338" spans="2:58">
      <c r="B338">
        <v>1</v>
      </c>
      <c r="C338">
        <v>6</v>
      </c>
      <c r="D338">
        <v>4</v>
      </c>
      <c r="E338">
        <f t="shared" si="23"/>
        <v>11</v>
      </c>
      <c r="F338">
        <f t="shared" si="24"/>
        <v>10</v>
      </c>
      <c r="G338">
        <v>1</v>
      </c>
      <c r="AG338">
        <v>0</v>
      </c>
      <c r="AH338">
        <v>1.05</v>
      </c>
      <c r="AP338">
        <v>0</v>
      </c>
      <c r="AQ338">
        <v>1.05</v>
      </c>
      <c r="AS338">
        <v>0</v>
      </c>
      <c r="AT338">
        <v>1.05</v>
      </c>
    </row>
    <row r="339" spans="2:58">
      <c r="B339">
        <v>1</v>
      </c>
      <c r="C339">
        <v>6</v>
      </c>
      <c r="D339">
        <v>5</v>
      </c>
      <c r="E339">
        <f t="shared" si="23"/>
        <v>12</v>
      </c>
      <c r="F339">
        <f t="shared" si="24"/>
        <v>11</v>
      </c>
      <c r="G339">
        <v>1</v>
      </c>
    </row>
    <row r="340" spans="2:58">
      <c r="B340">
        <v>1</v>
      </c>
      <c r="C340">
        <v>6</v>
      </c>
      <c r="D340">
        <v>6</v>
      </c>
      <c r="E340">
        <f t="shared" si="23"/>
        <v>13</v>
      </c>
      <c r="F340">
        <f t="shared" si="24"/>
        <v>12</v>
      </c>
      <c r="G340">
        <v>1</v>
      </c>
    </row>
    <row r="341" spans="2:58">
      <c r="B341">
        <v>2</v>
      </c>
      <c r="C341">
        <v>1</v>
      </c>
      <c r="D341">
        <v>1</v>
      </c>
      <c r="E341">
        <f t="shared" si="23"/>
        <v>4</v>
      </c>
      <c r="F341">
        <f>D341+C341</f>
        <v>2</v>
      </c>
      <c r="G341">
        <v>1</v>
      </c>
    </row>
    <row r="342" spans="2:58">
      <c r="B342">
        <v>2</v>
      </c>
      <c r="C342">
        <v>1</v>
      </c>
      <c r="D342">
        <v>2</v>
      </c>
      <c r="E342">
        <f t="shared" si="23"/>
        <v>5</v>
      </c>
      <c r="F342">
        <f t="shared" ref="F342:F376" si="34">D342+C342</f>
        <v>3</v>
      </c>
      <c r="G342">
        <v>1</v>
      </c>
    </row>
    <row r="343" spans="2:58">
      <c r="B343">
        <v>2</v>
      </c>
      <c r="C343">
        <v>1</v>
      </c>
      <c r="D343">
        <v>3</v>
      </c>
      <c r="E343">
        <f t="shared" si="23"/>
        <v>6</v>
      </c>
      <c r="F343">
        <f t="shared" si="34"/>
        <v>4</v>
      </c>
      <c r="G343">
        <v>1</v>
      </c>
    </row>
    <row r="344" spans="2:58">
      <c r="B344">
        <v>2</v>
      </c>
      <c r="C344">
        <v>1</v>
      </c>
      <c r="D344">
        <v>4</v>
      </c>
      <c r="E344">
        <f t="shared" si="23"/>
        <v>7</v>
      </c>
      <c r="F344">
        <f t="shared" si="34"/>
        <v>5</v>
      </c>
      <c r="G344">
        <v>1</v>
      </c>
    </row>
    <row r="345" spans="2:58">
      <c r="B345">
        <v>2</v>
      </c>
      <c r="C345">
        <v>1</v>
      </c>
      <c r="D345">
        <v>5</v>
      </c>
      <c r="E345">
        <f t="shared" si="23"/>
        <v>8</v>
      </c>
      <c r="F345">
        <f t="shared" si="34"/>
        <v>6</v>
      </c>
      <c r="G345">
        <v>1</v>
      </c>
    </row>
    <row r="346" spans="2:58">
      <c r="B346">
        <v>2</v>
      </c>
      <c r="C346">
        <v>1</v>
      </c>
      <c r="D346">
        <v>6</v>
      </c>
      <c r="E346">
        <f t="shared" si="23"/>
        <v>9</v>
      </c>
      <c r="F346">
        <f t="shared" si="34"/>
        <v>7</v>
      </c>
      <c r="G346">
        <v>1</v>
      </c>
    </row>
    <row r="347" spans="2:58">
      <c r="B347">
        <v>2</v>
      </c>
      <c r="C347">
        <v>2</v>
      </c>
      <c r="D347">
        <v>1</v>
      </c>
      <c r="E347">
        <f t="shared" si="23"/>
        <v>5</v>
      </c>
      <c r="F347">
        <f t="shared" si="34"/>
        <v>3</v>
      </c>
      <c r="G347">
        <v>1</v>
      </c>
    </row>
    <row r="348" spans="2:58">
      <c r="B348">
        <v>2</v>
      </c>
      <c r="C348">
        <v>2</v>
      </c>
      <c r="D348">
        <v>2</v>
      </c>
      <c r="E348">
        <f t="shared" si="23"/>
        <v>6</v>
      </c>
      <c r="F348">
        <f t="shared" si="34"/>
        <v>4</v>
      </c>
      <c r="G348">
        <v>1</v>
      </c>
    </row>
    <row r="349" spans="2:58">
      <c r="B349">
        <v>2</v>
      </c>
      <c r="C349">
        <v>2</v>
      </c>
      <c r="D349">
        <v>3</v>
      </c>
      <c r="E349">
        <f t="shared" si="23"/>
        <v>7</v>
      </c>
      <c r="F349">
        <f t="shared" si="34"/>
        <v>5</v>
      </c>
      <c r="G349">
        <v>1</v>
      </c>
    </row>
    <row r="350" spans="2:58">
      <c r="B350">
        <v>2</v>
      </c>
      <c r="C350">
        <v>2</v>
      </c>
      <c r="D350">
        <v>4</v>
      </c>
      <c r="E350">
        <f t="shared" si="23"/>
        <v>8</v>
      </c>
      <c r="F350">
        <f t="shared" si="34"/>
        <v>6</v>
      </c>
      <c r="G350">
        <v>1</v>
      </c>
    </row>
    <row r="351" spans="2:58">
      <c r="B351">
        <v>2</v>
      </c>
      <c r="C351">
        <v>2</v>
      </c>
      <c r="D351">
        <v>5</v>
      </c>
      <c r="E351">
        <f t="shared" si="23"/>
        <v>9</v>
      </c>
      <c r="F351">
        <f t="shared" si="34"/>
        <v>7</v>
      </c>
      <c r="G351">
        <v>1</v>
      </c>
    </row>
    <row r="352" spans="2:58">
      <c r="B352">
        <v>2</v>
      </c>
      <c r="C352">
        <v>2</v>
      </c>
      <c r="D352">
        <v>6</v>
      </c>
      <c r="E352">
        <f t="shared" si="23"/>
        <v>10</v>
      </c>
      <c r="F352">
        <f t="shared" si="34"/>
        <v>8</v>
      </c>
      <c r="G352">
        <v>1</v>
      </c>
    </row>
    <row r="353" spans="2:37">
      <c r="B353">
        <v>2</v>
      </c>
      <c r="C353">
        <v>3</v>
      </c>
      <c r="D353">
        <v>1</v>
      </c>
      <c r="E353">
        <f t="shared" si="23"/>
        <v>6</v>
      </c>
      <c r="F353">
        <f t="shared" si="34"/>
        <v>4</v>
      </c>
      <c r="G353">
        <v>1</v>
      </c>
    </row>
    <row r="354" spans="2:37">
      <c r="B354">
        <v>2</v>
      </c>
      <c r="C354">
        <v>3</v>
      </c>
      <c r="D354">
        <v>2</v>
      </c>
      <c r="E354">
        <f t="shared" si="23"/>
        <v>7</v>
      </c>
      <c r="F354">
        <f t="shared" si="34"/>
        <v>5</v>
      </c>
      <c r="G354">
        <v>1</v>
      </c>
    </row>
    <row r="355" spans="2:37">
      <c r="B355">
        <v>2</v>
      </c>
      <c r="C355">
        <v>3</v>
      </c>
      <c r="D355">
        <v>3</v>
      </c>
      <c r="E355">
        <f t="shared" si="23"/>
        <v>8</v>
      </c>
      <c r="F355">
        <f t="shared" si="34"/>
        <v>6</v>
      </c>
      <c r="G355">
        <v>1</v>
      </c>
    </row>
    <row r="356" spans="2:37">
      <c r="B356">
        <v>2</v>
      </c>
      <c r="C356">
        <v>3</v>
      </c>
      <c r="D356">
        <v>4</v>
      </c>
      <c r="E356">
        <f t="shared" si="23"/>
        <v>9</v>
      </c>
      <c r="F356">
        <f t="shared" si="34"/>
        <v>7</v>
      </c>
      <c r="G356">
        <v>1</v>
      </c>
    </row>
    <row r="357" spans="2:37">
      <c r="B357">
        <v>2</v>
      </c>
      <c r="C357">
        <v>3</v>
      </c>
      <c r="D357">
        <v>5</v>
      </c>
      <c r="E357">
        <f t="shared" si="23"/>
        <v>10</v>
      </c>
      <c r="F357">
        <f t="shared" si="34"/>
        <v>8</v>
      </c>
      <c r="G357">
        <v>1</v>
      </c>
    </row>
    <row r="358" spans="2:37">
      <c r="B358">
        <v>2</v>
      </c>
      <c r="C358">
        <v>3</v>
      </c>
      <c r="D358">
        <v>6</v>
      </c>
      <c r="E358">
        <f t="shared" si="23"/>
        <v>11</v>
      </c>
      <c r="F358">
        <f t="shared" si="34"/>
        <v>9</v>
      </c>
      <c r="G358">
        <v>1</v>
      </c>
      <c r="I358">
        <f t="shared" ref="I358:Z358" si="35">I$332*I305</f>
        <v>0.16666666666666666</v>
      </c>
      <c r="J358">
        <f t="shared" si="35"/>
        <v>0.33333333333333331</v>
      </c>
      <c r="K358">
        <f>K$332*K305</f>
        <v>0.5</v>
      </c>
      <c r="L358">
        <f t="shared" si="35"/>
        <v>0.66666666666666663</v>
      </c>
      <c r="M358">
        <f t="shared" si="35"/>
        <v>0.83333333333333326</v>
      </c>
      <c r="N358">
        <f t="shared" si="35"/>
        <v>1</v>
      </c>
      <c r="O358">
        <f t="shared" si="35"/>
        <v>0</v>
      </c>
      <c r="P358">
        <f t="shared" si="35"/>
        <v>0</v>
      </c>
      <c r="Q358">
        <f t="shared" si="35"/>
        <v>0</v>
      </c>
      <c r="R358">
        <f t="shared" si="35"/>
        <v>0</v>
      </c>
      <c r="S358">
        <f t="shared" si="35"/>
        <v>0</v>
      </c>
      <c r="T358">
        <f t="shared" si="35"/>
        <v>0</v>
      </c>
      <c r="U358">
        <f t="shared" si="35"/>
        <v>0</v>
      </c>
      <c r="V358">
        <f t="shared" si="35"/>
        <v>0</v>
      </c>
      <c r="W358">
        <f t="shared" si="35"/>
        <v>0</v>
      </c>
      <c r="X358">
        <f t="shared" si="35"/>
        <v>0</v>
      </c>
      <c r="Y358">
        <f t="shared" si="35"/>
        <v>0</v>
      </c>
      <c r="Z358">
        <f t="shared" si="35"/>
        <v>0</v>
      </c>
      <c r="AH358">
        <f>SUM(H358:Z358)</f>
        <v>3.5</v>
      </c>
      <c r="AK358">
        <f>AVERAGE(H358:N358)</f>
        <v>0.58333333333333337</v>
      </c>
    </row>
    <row r="359" spans="2:37">
      <c r="B359">
        <v>2</v>
      </c>
      <c r="C359">
        <v>4</v>
      </c>
      <c r="D359">
        <v>1</v>
      </c>
      <c r="E359">
        <f t="shared" si="23"/>
        <v>7</v>
      </c>
      <c r="F359">
        <f t="shared" si="34"/>
        <v>5</v>
      </c>
      <c r="G359">
        <v>1</v>
      </c>
      <c r="J359">
        <f t="shared" ref="J359:Z359" si="36">J$332*J311</f>
        <v>5.5555555555555552E-2</v>
      </c>
      <c r="K359">
        <f t="shared" si="36"/>
        <v>0.16666666666666666</v>
      </c>
      <c r="L359">
        <f t="shared" si="36"/>
        <v>0.33333333333333331</v>
      </c>
      <c r="M359">
        <f t="shared" si="36"/>
        <v>0.55555555555555558</v>
      </c>
      <c r="N359">
        <f t="shared" si="36"/>
        <v>0.83333333333333337</v>
      </c>
      <c r="O359">
        <f t="shared" si="36"/>
        <v>1.1666666666666665</v>
      </c>
      <c r="P359">
        <f t="shared" si="36"/>
        <v>1.1111111111111112</v>
      </c>
      <c r="Q359">
        <f t="shared" si="36"/>
        <v>1</v>
      </c>
      <c r="R359">
        <f t="shared" si="36"/>
        <v>0.83333333333333326</v>
      </c>
      <c r="S359">
        <f t="shared" si="36"/>
        <v>0.61111111111111105</v>
      </c>
      <c r="T359">
        <f t="shared" si="36"/>
        <v>0.33333333333333331</v>
      </c>
      <c r="U359">
        <f t="shared" si="36"/>
        <v>0</v>
      </c>
      <c r="V359">
        <f t="shared" si="36"/>
        <v>0</v>
      </c>
      <c r="W359">
        <f t="shared" si="36"/>
        <v>0</v>
      </c>
      <c r="X359">
        <f t="shared" si="36"/>
        <v>0</v>
      </c>
      <c r="Y359">
        <f t="shared" si="36"/>
        <v>0</v>
      </c>
      <c r="Z359">
        <f t="shared" si="36"/>
        <v>0</v>
      </c>
      <c r="AH359">
        <f t="shared" ref="AH359:AH360" si="37">SUM(H359:Z359)</f>
        <v>6.9999999999999991</v>
      </c>
      <c r="AK359">
        <f>AVERAGE(I359:U359)</f>
        <v>0.58333333333333326</v>
      </c>
    </row>
    <row r="360" spans="2:37">
      <c r="B360">
        <v>2</v>
      </c>
      <c r="C360">
        <v>4</v>
      </c>
      <c r="D360">
        <v>2</v>
      </c>
      <c r="E360">
        <f t="shared" si="23"/>
        <v>8</v>
      </c>
      <c r="F360">
        <f t="shared" si="34"/>
        <v>6</v>
      </c>
      <c r="G360">
        <v>1</v>
      </c>
      <c r="K360">
        <f t="shared" ref="K360:Z360" si="38">K$332*K314</f>
        <v>1.3888888888888888E-2</v>
      </c>
      <c r="L360">
        <f t="shared" si="38"/>
        <v>5.5555555555555552E-2</v>
      </c>
      <c r="M360">
        <f t="shared" si="38"/>
        <v>0.1388888888888889</v>
      </c>
      <c r="N360">
        <f t="shared" si="38"/>
        <v>0.27777777777777779</v>
      </c>
      <c r="O360">
        <f t="shared" si="38"/>
        <v>0.48611111111111116</v>
      </c>
      <c r="P360">
        <f t="shared" si="38"/>
        <v>0.77777777777777779</v>
      </c>
      <c r="Q360">
        <f t="shared" si="38"/>
        <v>1.0416666666666667</v>
      </c>
      <c r="R360">
        <f t="shared" si="38"/>
        <v>1.25</v>
      </c>
      <c r="S360">
        <f t="shared" si="38"/>
        <v>1.375</v>
      </c>
      <c r="T360">
        <f t="shared" si="38"/>
        <v>1.3888888888888888</v>
      </c>
      <c r="U360">
        <f t="shared" si="38"/>
        <v>1.2638888888888888</v>
      </c>
      <c r="V360">
        <f t="shared" si="38"/>
        <v>0.97222222222222232</v>
      </c>
      <c r="W360">
        <f t="shared" si="38"/>
        <v>0.69444444444444442</v>
      </c>
      <c r="X360">
        <f t="shared" si="38"/>
        <v>0.44444444444444442</v>
      </c>
      <c r="Y360">
        <f t="shared" si="38"/>
        <v>0.2361111111111111</v>
      </c>
      <c r="Z360">
        <f t="shared" si="38"/>
        <v>8.3333333333333329E-2</v>
      </c>
      <c r="AH360">
        <f t="shared" si="37"/>
        <v>10.500000000000002</v>
      </c>
      <c r="AK360">
        <f>AVERAGE(H360:N360)</f>
        <v>0.12152777777777779</v>
      </c>
    </row>
    <row r="361" spans="2:37">
      <c r="B361">
        <v>2</v>
      </c>
      <c r="C361">
        <v>4</v>
      </c>
      <c r="D361">
        <v>3</v>
      </c>
      <c r="E361">
        <f t="shared" si="23"/>
        <v>9</v>
      </c>
      <c r="F361">
        <f t="shared" si="34"/>
        <v>7</v>
      </c>
      <c r="G361">
        <v>1</v>
      </c>
    </row>
    <row r="362" spans="2:37">
      <c r="B362">
        <v>2</v>
      </c>
      <c r="C362">
        <v>4</v>
      </c>
      <c r="D362">
        <v>4</v>
      </c>
      <c r="E362">
        <f t="shared" si="23"/>
        <v>10</v>
      </c>
      <c r="F362">
        <f t="shared" si="34"/>
        <v>8</v>
      </c>
      <c r="G362">
        <v>1</v>
      </c>
      <c r="I362">
        <f t="shared" ref="I362:N362" si="39">(I332-$AH358)^2*I305</f>
        <v>1.0416666666666665</v>
      </c>
      <c r="J362">
        <f t="shared" si="39"/>
        <v>0.375</v>
      </c>
      <c r="K362">
        <f t="shared" si="39"/>
        <v>4.1666666666666664E-2</v>
      </c>
      <c r="L362">
        <f t="shared" si="39"/>
        <v>4.1666666666666664E-2</v>
      </c>
      <c r="M362">
        <f t="shared" si="39"/>
        <v>0.375</v>
      </c>
      <c r="N362">
        <f t="shared" si="39"/>
        <v>1.0416666666666665</v>
      </c>
      <c r="AH362">
        <f>SUM(H362:Z362)^0.5</f>
        <v>1.707825127659933</v>
      </c>
      <c r="AK362">
        <v>1</v>
      </c>
    </row>
    <row r="363" spans="2:37">
      <c r="B363">
        <v>2</v>
      </c>
      <c r="C363">
        <v>4</v>
      </c>
      <c r="D363">
        <v>5</v>
      </c>
      <c r="E363">
        <f t="shared" si="23"/>
        <v>11</v>
      </c>
      <c r="F363">
        <f t="shared" si="34"/>
        <v>9</v>
      </c>
      <c r="G363">
        <v>1</v>
      </c>
      <c r="J363">
        <f t="shared" ref="J363:T363" si="40">(J332-$AH359)^2*J311</f>
        <v>0.6944444444444442</v>
      </c>
      <c r="K363">
        <f t="shared" si="40"/>
        <v>0.8888888888888884</v>
      </c>
      <c r="L363">
        <f t="shared" si="40"/>
        <v>0.74999999999999956</v>
      </c>
      <c r="M363">
        <f t="shared" si="40"/>
        <v>0.44444444444444403</v>
      </c>
      <c r="N363">
        <f t="shared" si="40"/>
        <v>0.13888888888888865</v>
      </c>
      <c r="O363">
        <f t="shared" si="40"/>
        <v>1.3147681753683529E-31</v>
      </c>
      <c r="P363">
        <f t="shared" si="40"/>
        <v>0.13888888888888914</v>
      </c>
      <c r="Q363">
        <f t="shared" si="40"/>
        <v>0.44444444444444481</v>
      </c>
      <c r="R363">
        <f t="shared" si="40"/>
        <v>0.75000000000000044</v>
      </c>
      <c r="S363">
        <f t="shared" si="40"/>
        <v>0.88888888888888928</v>
      </c>
      <c r="T363">
        <f t="shared" si="40"/>
        <v>0.69444444444444464</v>
      </c>
      <c r="AH363">
        <f>SUM(H363:Z363)^0.5</f>
        <v>2.4152294576982398</v>
      </c>
      <c r="AI363">
        <f>AH363/AH362</f>
        <v>1.4142135623730951</v>
      </c>
      <c r="AK363">
        <v>2</v>
      </c>
    </row>
    <row r="364" spans="2:37">
      <c r="B364">
        <v>2</v>
      </c>
      <c r="C364">
        <v>4</v>
      </c>
      <c r="D364">
        <v>6</v>
      </c>
      <c r="E364">
        <f t="shared" si="23"/>
        <v>12</v>
      </c>
      <c r="F364">
        <f t="shared" si="34"/>
        <v>10</v>
      </c>
      <c r="G364">
        <v>1</v>
      </c>
      <c r="K364">
        <f t="shared" ref="K364:Z364" si="41">(K332-$AH360)^2*K314</f>
        <v>0.2604166666666668</v>
      </c>
      <c r="L364">
        <f t="shared" si="41"/>
        <v>0.5868055555555558</v>
      </c>
      <c r="M364">
        <f t="shared" si="41"/>
        <v>0.84027777777777835</v>
      </c>
      <c r="N364">
        <f t="shared" si="41"/>
        <v>0.93750000000000056</v>
      </c>
      <c r="O364">
        <f t="shared" si="41"/>
        <v>0.85069444444444531</v>
      </c>
      <c r="P364">
        <f t="shared" si="41"/>
        <v>0.60763888888888973</v>
      </c>
      <c r="Q364">
        <f t="shared" si="41"/>
        <v>0.2604166666666673</v>
      </c>
      <c r="R364">
        <f t="shared" si="41"/>
        <v>3.1250000000000222E-2</v>
      </c>
      <c r="S364">
        <f t="shared" si="41"/>
        <v>3.1249999999999778E-2</v>
      </c>
      <c r="T364">
        <f t="shared" si="41"/>
        <v>0.26041666666666607</v>
      </c>
      <c r="U364">
        <f t="shared" si="41"/>
        <v>0.60763888888888806</v>
      </c>
      <c r="V364">
        <f t="shared" si="41"/>
        <v>0.85069444444444364</v>
      </c>
      <c r="W364">
        <f t="shared" si="41"/>
        <v>0.93749999999999933</v>
      </c>
      <c r="X364">
        <f t="shared" si="41"/>
        <v>0.84027777777777712</v>
      </c>
      <c r="Y364">
        <f t="shared" si="41"/>
        <v>0.58680555555555525</v>
      </c>
      <c r="Z364">
        <f t="shared" si="41"/>
        <v>0.26041666666666652</v>
      </c>
      <c r="AH364">
        <f>SUM(H364:Z364)^0.5</f>
        <v>2.9580398915498076</v>
      </c>
      <c r="AI364">
        <f>AH364/AH362</f>
        <v>1.7320508075688772</v>
      </c>
      <c r="AK364">
        <v>3</v>
      </c>
    </row>
    <row r="365" spans="2:37">
      <c r="B365">
        <v>2</v>
      </c>
      <c r="C365">
        <v>5</v>
      </c>
      <c r="D365">
        <v>1</v>
      </c>
      <c r="E365">
        <f t="shared" si="23"/>
        <v>8</v>
      </c>
      <c r="F365">
        <f t="shared" si="34"/>
        <v>6</v>
      </c>
      <c r="G365">
        <v>1</v>
      </c>
      <c r="AH365">
        <f>AH362*2</f>
        <v>3.415650255319866</v>
      </c>
      <c r="AK365">
        <v>4</v>
      </c>
    </row>
    <row r="366" spans="2:37">
      <c r="B366">
        <v>2</v>
      </c>
      <c r="C366">
        <v>5</v>
      </c>
      <c r="D366">
        <v>2</v>
      </c>
      <c r="E366">
        <f t="shared" si="23"/>
        <v>9</v>
      </c>
      <c r="F366">
        <f t="shared" si="34"/>
        <v>7</v>
      </c>
      <c r="G366">
        <v>1</v>
      </c>
      <c r="H366">
        <f>NORMDIST(H332,3.5,$AH$362,1)</f>
        <v>2.0211989668454389E-2</v>
      </c>
      <c r="I366">
        <f t="shared" ref="I366:T366" si="42">NORMDIST(I332,3.5,$AH$362,1)</f>
        <v>7.1617453762334859E-2</v>
      </c>
      <c r="J366">
        <f t="shared" si="42"/>
        <v>0.18988773742047449</v>
      </c>
      <c r="K366">
        <f t="shared" si="42"/>
        <v>0.38484897189064482</v>
      </c>
      <c r="L366">
        <f t="shared" si="42"/>
        <v>0.61515102810935518</v>
      </c>
      <c r="M366">
        <f t="shared" si="42"/>
        <v>0.81011226257952551</v>
      </c>
      <c r="N366">
        <f t="shared" si="42"/>
        <v>0.92838254623766514</v>
      </c>
      <c r="O366">
        <f t="shared" si="42"/>
        <v>0.97978801033154561</v>
      </c>
      <c r="P366">
        <f t="shared" si="42"/>
        <v>0.99579227063099895</v>
      </c>
      <c r="Q366">
        <f t="shared" si="42"/>
        <v>0.99936009760348499</v>
      </c>
      <c r="R366">
        <f t="shared" si="42"/>
        <v>0.99992938674376752</v>
      </c>
      <c r="S366">
        <f t="shared" si="42"/>
        <v>0.99999437273619662</v>
      </c>
      <c r="T366">
        <f t="shared" si="42"/>
        <v>0.9999996772635642</v>
      </c>
      <c r="AH366">
        <f>AH362*AK366^0.5</f>
        <v>3.8188130791298667</v>
      </c>
      <c r="AK366">
        <v>5</v>
      </c>
    </row>
    <row r="367" spans="2:37">
      <c r="B367">
        <v>2</v>
      </c>
      <c r="C367">
        <v>5</v>
      </c>
      <c r="D367">
        <v>3</v>
      </c>
      <c r="E367">
        <f t="shared" si="23"/>
        <v>10</v>
      </c>
      <c r="F367">
        <f t="shared" si="34"/>
        <v>8</v>
      </c>
      <c r="G367">
        <v>1</v>
      </c>
      <c r="H367">
        <f>NORMDIST(H$332,2*3.5,$AH$362*2^0.5,1)</f>
        <v>1.8761050504367827E-3</v>
      </c>
      <c r="I367">
        <f t="shared" ref="I367:Z367" si="43">NORMDIST(I332,2*3.5,$AH$362*2^0.5,1)</f>
        <v>6.4914864650250648E-3</v>
      </c>
      <c r="J367">
        <f t="shared" si="43"/>
        <v>1.9216965118390772E-2</v>
      </c>
      <c r="K367">
        <f t="shared" si="43"/>
        <v>4.8844979673078326E-2</v>
      </c>
      <c r="L367">
        <f t="shared" si="43"/>
        <v>0.10709651285956423</v>
      </c>
      <c r="M367">
        <f t="shared" si="43"/>
        <v>0.20381297385139052</v>
      </c>
      <c r="N367">
        <f t="shared" si="43"/>
        <v>0.33942264971215907</v>
      </c>
      <c r="O367">
        <f t="shared" si="43"/>
        <v>0.5</v>
      </c>
      <c r="P367">
        <f t="shared" si="43"/>
        <v>0.66057735028784093</v>
      </c>
      <c r="Q367">
        <f t="shared" si="43"/>
        <v>0.79618702614860948</v>
      </c>
      <c r="R367">
        <f t="shared" si="43"/>
        <v>0.89290348714043577</v>
      </c>
      <c r="S367">
        <f t="shared" si="43"/>
        <v>0.95115502032692167</v>
      </c>
      <c r="T367">
        <f t="shared" si="43"/>
        <v>0.98078303488160923</v>
      </c>
      <c r="U367">
        <f t="shared" si="43"/>
        <v>0.99350851353497494</v>
      </c>
      <c r="V367">
        <f t="shared" si="43"/>
        <v>0.99812389494956322</v>
      </c>
      <c r="W367">
        <f t="shared" si="43"/>
        <v>0.99953736298143991</v>
      </c>
      <c r="X367">
        <f t="shared" si="43"/>
        <v>0.99990286525054994</v>
      </c>
      <c r="Y367">
        <f t="shared" si="43"/>
        <v>0.99998266446156503</v>
      </c>
      <c r="Z367">
        <f t="shared" si="43"/>
        <v>0.99999737364295593</v>
      </c>
    </row>
    <row r="368" spans="2:37">
      <c r="B368">
        <v>2</v>
      </c>
      <c r="C368">
        <v>5</v>
      </c>
      <c r="D368">
        <v>4</v>
      </c>
      <c r="E368">
        <f t="shared" si="23"/>
        <v>11</v>
      </c>
      <c r="F368">
        <f t="shared" si="34"/>
        <v>9</v>
      </c>
      <c r="G368">
        <v>1</v>
      </c>
      <c r="H368">
        <f>NORMDIST(H$332,3*3.5,$AH$362*3^0.5,1)</f>
        <v>1.9287337783913117E-4</v>
      </c>
      <c r="I368">
        <f t="shared" ref="I368:AF368" si="44">NORMDIST(I$332,3*3.5,$AH$362*3^0.5,1)</f>
        <v>6.6002188378078142E-4</v>
      </c>
      <c r="J368">
        <f t="shared" si="44"/>
        <v>2.0295981827778142E-3</v>
      </c>
      <c r="K368">
        <f t="shared" si="44"/>
        <v>5.6149433264582882E-3</v>
      </c>
      <c r="L368">
        <f t="shared" si="44"/>
        <v>1.399590774283288E-2</v>
      </c>
      <c r="M368">
        <f t="shared" si="44"/>
        <v>3.148952560722762E-2</v>
      </c>
      <c r="N368">
        <f t="shared" si="44"/>
        <v>6.4095087172553855E-2</v>
      </c>
      <c r="O368">
        <f t="shared" si="44"/>
        <v>0.11836178531892871</v>
      </c>
      <c r="P368">
        <f t="shared" si="44"/>
        <v>0.19901235975346887</v>
      </c>
      <c r="Q368">
        <f t="shared" si="44"/>
        <v>0.30604494004462834</v>
      </c>
      <c r="R368">
        <f t="shared" si="44"/>
        <v>0.43288618749631069</v>
      </c>
      <c r="S368">
        <f t="shared" si="44"/>
        <v>0.56711381250368931</v>
      </c>
      <c r="T368">
        <f t="shared" si="44"/>
        <v>0.69395505995537166</v>
      </c>
      <c r="U368">
        <f t="shared" si="44"/>
        <v>0.80098764024653113</v>
      </c>
      <c r="V368">
        <f t="shared" si="44"/>
        <v>0.88163821468107129</v>
      </c>
      <c r="W368">
        <f t="shared" si="44"/>
        <v>0.93590491282744614</v>
      </c>
      <c r="X368">
        <f t="shared" si="44"/>
        <v>0.96851047439277238</v>
      </c>
      <c r="Y368">
        <f t="shared" si="44"/>
        <v>0.98600409225716712</v>
      </c>
      <c r="Z368">
        <f t="shared" si="44"/>
        <v>0.99438505667354171</v>
      </c>
      <c r="AA368">
        <f t="shared" si="44"/>
        <v>0.99797040181722219</v>
      </c>
      <c r="AB368">
        <f t="shared" si="44"/>
        <v>0.99933997811621922</v>
      </c>
      <c r="AC368">
        <f t="shared" si="44"/>
        <v>0.99980712662216087</v>
      </c>
      <c r="AD368">
        <f t="shared" si="44"/>
        <v>0.99994940269737487</v>
      </c>
      <c r="AE368">
        <f t="shared" si="44"/>
        <v>0.99998809381156994</v>
      </c>
      <c r="AF368">
        <f t="shared" si="44"/>
        <v>0.99999748859775783</v>
      </c>
    </row>
    <row r="369" spans="2:32">
      <c r="B369">
        <v>2</v>
      </c>
      <c r="C369">
        <v>5</v>
      </c>
      <c r="D369">
        <v>5</v>
      </c>
      <c r="E369">
        <f t="shared" si="23"/>
        <v>12</v>
      </c>
      <c r="F369">
        <f t="shared" si="34"/>
        <v>10</v>
      </c>
      <c r="G369">
        <v>1</v>
      </c>
      <c r="H369">
        <f>NORMDIST(H$332,4*3.5,$AH$362*4^0.5,1)</f>
        <v>2.0766651429027227E-5</v>
      </c>
      <c r="I369">
        <f t="shared" ref="I369:AF369" si="45">NORMDIST(I$332,4*3.5,$AH$362*4^0.5,1)</f>
        <v>7.0613256232476829E-5</v>
      </c>
      <c r="J369">
        <f t="shared" si="45"/>
        <v>2.213384931710749E-4</v>
      </c>
      <c r="K369">
        <f t="shared" si="45"/>
        <v>6.3990239651501302E-4</v>
      </c>
      <c r="L369">
        <f t="shared" si="45"/>
        <v>1.7073955890589687E-3</v>
      </c>
      <c r="M369">
        <f t="shared" si="45"/>
        <v>4.2077293690010453E-3</v>
      </c>
      <c r="N369">
        <f t="shared" si="45"/>
        <v>9.5862423776114092E-3</v>
      </c>
      <c r="O369">
        <f t="shared" si="45"/>
        <v>2.0211989668454389E-2</v>
      </c>
      <c r="P369">
        <f t="shared" si="45"/>
        <v>3.9491289631891524E-2</v>
      </c>
      <c r="Q369">
        <f t="shared" si="45"/>
        <v>7.1617453762334859E-2</v>
      </c>
      <c r="R369">
        <f t="shared" si="45"/>
        <v>0.12078329348448635</v>
      </c>
      <c r="S369">
        <f t="shared" si="45"/>
        <v>0.18988773742047449</v>
      </c>
      <c r="T369">
        <f t="shared" si="45"/>
        <v>0.27909232471132872</v>
      </c>
      <c r="U369">
        <f t="shared" si="45"/>
        <v>0.38484897189064482</v>
      </c>
      <c r="V369">
        <f t="shared" si="45"/>
        <v>0.5</v>
      </c>
      <c r="W369">
        <f t="shared" si="45"/>
        <v>0.61515102810935518</v>
      </c>
      <c r="X369">
        <f t="shared" si="45"/>
        <v>0.72090767528867128</v>
      </c>
      <c r="Y369">
        <f t="shared" si="45"/>
        <v>0.81011226257952551</v>
      </c>
      <c r="Z369">
        <f t="shared" si="45"/>
        <v>0.87921670651551365</v>
      </c>
      <c r="AA369">
        <f t="shared" si="45"/>
        <v>0.92838254623766514</v>
      </c>
      <c r="AB369">
        <f t="shared" si="45"/>
        <v>0.96050871036810848</v>
      </c>
      <c r="AC369">
        <f t="shared" si="45"/>
        <v>0.97978801033154561</v>
      </c>
      <c r="AD369">
        <f t="shared" si="45"/>
        <v>0.99041375762238859</v>
      </c>
      <c r="AE369">
        <f t="shared" si="45"/>
        <v>0.99579227063099895</v>
      </c>
      <c r="AF369">
        <f t="shared" si="45"/>
        <v>0.99829260441094103</v>
      </c>
    </row>
    <row r="370" spans="2:32">
      <c r="B370">
        <v>2</v>
      </c>
      <c r="C370">
        <v>5</v>
      </c>
      <c r="D370">
        <v>6</v>
      </c>
      <c r="E370">
        <f t="shared" ref="E370:E433" si="46">SUM(B370:D370)</f>
        <v>13</v>
      </c>
      <c r="F370">
        <f t="shared" si="34"/>
        <v>11</v>
      </c>
      <c r="G370">
        <v>1</v>
      </c>
    </row>
    <row r="371" spans="2:32">
      <c r="B371">
        <v>2</v>
      </c>
      <c r="C371">
        <v>6</v>
      </c>
      <c r="D371">
        <v>1</v>
      </c>
      <c r="E371">
        <f t="shared" si="46"/>
        <v>9</v>
      </c>
      <c r="F371">
        <f t="shared" si="34"/>
        <v>7</v>
      </c>
      <c r="G371">
        <v>1</v>
      </c>
    </row>
    <row r="372" spans="2:32">
      <c r="B372">
        <v>2</v>
      </c>
      <c r="C372">
        <v>6</v>
      </c>
      <c r="D372">
        <v>2</v>
      </c>
      <c r="E372">
        <f t="shared" si="46"/>
        <v>10</v>
      </c>
      <c r="F372">
        <f t="shared" si="34"/>
        <v>8</v>
      </c>
      <c r="G372">
        <v>1</v>
      </c>
    </row>
    <row r="373" spans="2:32">
      <c r="B373">
        <v>2</v>
      </c>
      <c r="C373">
        <v>6</v>
      </c>
      <c r="D373">
        <v>3</v>
      </c>
      <c r="E373">
        <f t="shared" si="46"/>
        <v>11</v>
      </c>
      <c r="F373">
        <f t="shared" si="34"/>
        <v>9</v>
      </c>
      <c r="G373">
        <v>1</v>
      </c>
    </row>
    <row r="374" spans="2:32">
      <c r="B374">
        <v>2</v>
      </c>
      <c r="C374">
        <v>6</v>
      </c>
      <c r="D374">
        <v>4</v>
      </c>
      <c r="E374">
        <f t="shared" si="46"/>
        <v>12</v>
      </c>
      <c r="F374">
        <f t="shared" si="34"/>
        <v>10</v>
      </c>
      <c r="G374">
        <v>1</v>
      </c>
    </row>
    <row r="375" spans="2:32">
      <c r="B375">
        <v>2</v>
      </c>
      <c r="C375">
        <v>6</v>
      </c>
      <c r="D375">
        <v>5</v>
      </c>
      <c r="E375">
        <f t="shared" si="46"/>
        <v>13</v>
      </c>
      <c r="F375">
        <f t="shared" si="34"/>
        <v>11</v>
      </c>
      <c r="G375">
        <v>1</v>
      </c>
    </row>
    <row r="376" spans="2:32">
      <c r="B376">
        <v>2</v>
      </c>
      <c r="C376">
        <v>6</v>
      </c>
      <c r="D376">
        <v>6</v>
      </c>
      <c r="E376">
        <f t="shared" si="46"/>
        <v>14</v>
      </c>
      <c r="F376">
        <f t="shared" si="34"/>
        <v>12</v>
      </c>
      <c r="G376">
        <v>1</v>
      </c>
    </row>
    <row r="377" spans="2:32">
      <c r="B377">
        <v>3</v>
      </c>
      <c r="C377">
        <v>1</v>
      </c>
      <c r="D377">
        <v>1</v>
      </c>
      <c r="E377">
        <f t="shared" si="46"/>
        <v>5</v>
      </c>
      <c r="F377">
        <f>D377+C377</f>
        <v>2</v>
      </c>
      <c r="G377">
        <v>1</v>
      </c>
    </row>
    <row r="378" spans="2:32">
      <c r="B378">
        <v>3</v>
      </c>
      <c r="C378">
        <v>1</v>
      </c>
      <c r="D378">
        <v>2</v>
      </c>
      <c r="E378">
        <f t="shared" si="46"/>
        <v>6</v>
      </c>
      <c r="F378">
        <f t="shared" ref="F378:F412" si="47">D378+C378</f>
        <v>3</v>
      </c>
      <c r="G378">
        <v>1</v>
      </c>
    </row>
    <row r="379" spans="2:32">
      <c r="B379">
        <v>3</v>
      </c>
      <c r="C379">
        <v>1</v>
      </c>
      <c r="D379">
        <v>3</v>
      </c>
      <c r="E379">
        <f t="shared" si="46"/>
        <v>7</v>
      </c>
      <c r="F379">
        <f t="shared" si="47"/>
        <v>4</v>
      </c>
      <c r="G379">
        <v>1</v>
      </c>
    </row>
    <row r="380" spans="2:32">
      <c r="B380">
        <v>3</v>
      </c>
      <c r="C380">
        <v>1</v>
      </c>
      <c r="D380">
        <v>4</v>
      </c>
      <c r="E380">
        <f t="shared" si="46"/>
        <v>8</v>
      </c>
      <c r="F380">
        <f t="shared" si="47"/>
        <v>5</v>
      </c>
      <c r="G380">
        <v>1</v>
      </c>
    </row>
    <row r="381" spans="2:32">
      <c r="B381">
        <v>3</v>
      </c>
      <c r="C381">
        <v>1</v>
      </c>
      <c r="D381">
        <v>5</v>
      </c>
      <c r="E381">
        <f t="shared" si="46"/>
        <v>9</v>
      </c>
      <c r="F381">
        <f t="shared" si="47"/>
        <v>6</v>
      </c>
      <c r="G381">
        <v>1</v>
      </c>
    </row>
    <row r="382" spans="2:32">
      <c r="B382">
        <v>3</v>
      </c>
      <c r="C382">
        <v>1</v>
      </c>
      <c r="D382">
        <v>6</v>
      </c>
      <c r="E382">
        <f t="shared" si="46"/>
        <v>10</v>
      </c>
      <c r="F382">
        <f t="shared" si="47"/>
        <v>7</v>
      </c>
      <c r="G382">
        <v>1</v>
      </c>
    </row>
    <row r="383" spans="2:32">
      <c r="B383">
        <v>3</v>
      </c>
      <c r="C383">
        <v>2</v>
      </c>
      <c r="D383">
        <v>1</v>
      </c>
      <c r="E383">
        <f t="shared" si="46"/>
        <v>6</v>
      </c>
      <c r="F383">
        <f t="shared" si="47"/>
        <v>3</v>
      </c>
      <c r="G383">
        <v>1</v>
      </c>
    </row>
    <row r="384" spans="2:32">
      <c r="B384">
        <v>3</v>
      </c>
      <c r="C384">
        <v>2</v>
      </c>
      <c r="D384">
        <v>2</v>
      </c>
      <c r="E384">
        <f t="shared" si="46"/>
        <v>7</v>
      </c>
      <c r="F384">
        <f t="shared" si="47"/>
        <v>4</v>
      </c>
      <c r="G384">
        <v>1</v>
      </c>
    </row>
    <row r="385" spans="2:58">
      <c r="B385">
        <v>3</v>
      </c>
      <c r="C385">
        <v>2</v>
      </c>
      <c r="D385">
        <v>3</v>
      </c>
      <c r="E385">
        <f t="shared" si="46"/>
        <v>8</v>
      </c>
      <c r="F385">
        <f t="shared" si="47"/>
        <v>5</v>
      </c>
      <c r="G385">
        <v>1</v>
      </c>
    </row>
    <row r="386" spans="2:58">
      <c r="B386">
        <v>3</v>
      </c>
      <c r="C386">
        <v>2</v>
      </c>
      <c r="D386">
        <v>4</v>
      </c>
      <c r="E386">
        <f t="shared" si="46"/>
        <v>9</v>
      </c>
      <c r="F386">
        <f t="shared" si="47"/>
        <v>6</v>
      </c>
      <c r="G386">
        <v>1</v>
      </c>
    </row>
    <row r="387" spans="2:58">
      <c r="B387">
        <v>3</v>
      </c>
      <c r="C387">
        <v>2</v>
      </c>
      <c r="D387">
        <v>5</v>
      </c>
      <c r="E387">
        <f t="shared" si="46"/>
        <v>10</v>
      </c>
      <c r="F387">
        <f t="shared" si="47"/>
        <v>7</v>
      </c>
      <c r="G387">
        <v>1</v>
      </c>
    </row>
    <row r="388" spans="2:58">
      <c r="B388">
        <v>3</v>
      </c>
      <c r="C388">
        <v>2</v>
      </c>
      <c r="D388">
        <v>6</v>
      </c>
      <c r="E388">
        <f t="shared" si="46"/>
        <v>11</v>
      </c>
      <c r="F388">
        <f t="shared" si="47"/>
        <v>8</v>
      </c>
      <c r="G388">
        <v>1</v>
      </c>
    </row>
    <row r="389" spans="2:58">
      <c r="B389">
        <v>3</v>
      </c>
      <c r="C389">
        <v>3</v>
      </c>
      <c r="D389">
        <v>1</v>
      </c>
      <c r="E389">
        <f t="shared" si="46"/>
        <v>7</v>
      </c>
      <c r="F389">
        <f t="shared" si="47"/>
        <v>4</v>
      </c>
      <c r="G389">
        <v>1</v>
      </c>
    </row>
    <row r="390" spans="2:58">
      <c r="B390">
        <v>3</v>
      </c>
      <c r="C390">
        <v>3</v>
      </c>
      <c r="D390">
        <v>2</v>
      </c>
      <c r="E390">
        <f t="shared" si="46"/>
        <v>8</v>
      </c>
      <c r="F390">
        <f t="shared" si="47"/>
        <v>5</v>
      </c>
      <c r="G390">
        <v>1</v>
      </c>
      <c r="H390">
        <v>0</v>
      </c>
      <c r="I390">
        <v>1</v>
      </c>
      <c r="J390">
        <v>2</v>
      </c>
      <c r="K390">
        <v>3</v>
      </c>
      <c r="L390">
        <v>4</v>
      </c>
      <c r="M390">
        <v>5</v>
      </c>
      <c r="N390">
        <v>6</v>
      </c>
      <c r="O390">
        <v>7</v>
      </c>
      <c r="P390">
        <v>8</v>
      </c>
      <c r="Q390">
        <v>9</v>
      </c>
      <c r="R390">
        <v>10</v>
      </c>
      <c r="S390">
        <v>11</v>
      </c>
      <c r="T390">
        <v>12</v>
      </c>
      <c r="U390">
        <v>13</v>
      </c>
      <c r="V390">
        <v>14</v>
      </c>
      <c r="W390">
        <v>15</v>
      </c>
      <c r="X390">
        <v>16</v>
      </c>
      <c r="Y390">
        <v>17</v>
      </c>
      <c r="Z390">
        <v>18</v>
      </c>
      <c r="AA390">
        <v>19</v>
      </c>
      <c r="AB390">
        <v>20</v>
      </c>
      <c r="AC390">
        <v>21</v>
      </c>
      <c r="AD390">
        <v>22</v>
      </c>
      <c r="AE390">
        <v>23</v>
      </c>
      <c r="AF390">
        <v>24</v>
      </c>
      <c r="AG390">
        <v>3.5</v>
      </c>
      <c r="AH390">
        <v>3.5</v>
      </c>
      <c r="AJ390">
        <v>7</v>
      </c>
      <c r="AK390">
        <v>7</v>
      </c>
      <c r="AM390">
        <v>10.5</v>
      </c>
      <c r="AN390">
        <v>10.5</v>
      </c>
      <c r="AP390">
        <v>1.792174872340067</v>
      </c>
      <c r="AQ390">
        <v>1.792174872340067</v>
      </c>
      <c r="AS390">
        <v>5.207825127659933</v>
      </c>
      <c r="AT390">
        <v>5.207825127659933</v>
      </c>
      <c r="AV390">
        <v>4.5847705423017597</v>
      </c>
      <c r="AW390">
        <v>4.5847705423017597</v>
      </c>
      <c r="AY390">
        <v>9.4152294576982403</v>
      </c>
      <c r="AZ390">
        <v>9.4152294576982403</v>
      </c>
      <c r="BB390">
        <v>7.5419601084501924</v>
      </c>
      <c r="BC390">
        <v>7.5419601084501924</v>
      </c>
      <c r="BE390">
        <v>13.458039891549808</v>
      </c>
      <c r="BF390">
        <v>13.458039891549808</v>
      </c>
    </row>
    <row r="391" spans="2:58">
      <c r="B391">
        <v>3</v>
      </c>
      <c r="C391">
        <v>3</v>
      </c>
      <c r="D391">
        <v>3</v>
      </c>
      <c r="E391">
        <f t="shared" si="46"/>
        <v>9</v>
      </c>
      <c r="F391">
        <f t="shared" si="47"/>
        <v>6</v>
      </c>
      <c r="G391">
        <v>1</v>
      </c>
      <c r="I391">
        <f t="shared" ref="I391:N391" si="48">I305</f>
        <v>0.16666666666666666</v>
      </c>
      <c r="J391">
        <f t="shared" si="48"/>
        <v>0.16666666666666666</v>
      </c>
      <c r="K391">
        <f t="shared" si="48"/>
        <v>0.16666666666666666</v>
      </c>
      <c r="L391">
        <f t="shared" si="48"/>
        <v>0.16666666666666666</v>
      </c>
      <c r="M391">
        <f t="shared" si="48"/>
        <v>0.16666666666666666</v>
      </c>
      <c r="N391">
        <f t="shared" si="48"/>
        <v>0.16666666666666666</v>
      </c>
    </row>
    <row r="392" spans="2:58">
      <c r="B392">
        <v>3</v>
      </c>
      <c r="C392">
        <v>3</v>
      </c>
      <c r="D392">
        <v>4</v>
      </c>
      <c r="E392">
        <f t="shared" si="46"/>
        <v>10</v>
      </c>
      <c r="F392">
        <f t="shared" si="47"/>
        <v>7</v>
      </c>
      <c r="G392">
        <v>1</v>
      </c>
      <c r="J392">
        <f t="shared" ref="J392:T392" si="49">J311</f>
        <v>2.7777777777777776E-2</v>
      </c>
      <c r="K392">
        <f t="shared" si="49"/>
        <v>5.5555555555555552E-2</v>
      </c>
      <c r="L392">
        <f t="shared" si="49"/>
        <v>8.3333333333333329E-2</v>
      </c>
      <c r="M392">
        <f t="shared" si="49"/>
        <v>0.1111111111111111</v>
      </c>
      <c r="N392">
        <f t="shared" si="49"/>
        <v>0.1388888888888889</v>
      </c>
      <c r="O392">
        <f t="shared" si="49"/>
        <v>0.16666666666666666</v>
      </c>
      <c r="P392">
        <f t="shared" si="49"/>
        <v>0.1388888888888889</v>
      </c>
      <c r="Q392">
        <f t="shared" si="49"/>
        <v>0.1111111111111111</v>
      </c>
      <c r="R392">
        <f t="shared" si="49"/>
        <v>8.3333333333333329E-2</v>
      </c>
      <c r="S392">
        <f t="shared" si="49"/>
        <v>5.5555555555555552E-2</v>
      </c>
      <c r="T392">
        <f t="shared" si="49"/>
        <v>2.7777777777777776E-2</v>
      </c>
    </row>
    <row r="393" spans="2:58">
      <c r="B393">
        <v>3</v>
      </c>
      <c r="C393">
        <v>3</v>
      </c>
      <c r="D393">
        <v>5</v>
      </c>
      <c r="E393">
        <f t="shared" si="46"/>
        <v>11</v>
      </c>
      <c r="F393">
        <f t="shared" si="47"/>
        <v>8</v>
      </c>
      <c r="G393">
        <v>1</v>
      </c>
      <c r="K393">
        <f t="shared" ref="K393:Z393" si="50">K314</f>
        <v>4.6296296296296294E-3</v>
      </c>
      <c r="L393">
        <f t="shared" si="50"/>
        <v>1.3888888888888888E-2</v>
      </c>
      <c r="M393">
        <f t="shared" si="50"/>
        <v>2.7777777777777776E-2</v>
      </c>
      <c r="N393">
        <f t="shared" si="50"/>
        <v>4.6296296296296294E-2</v>
      </c>
      <c r="O393">
        <f t="shared" si="50"/>
        <v>6.9444444444444448E-2</v>
      </c>
      <c r="P393">
        <f t="shared" si="50"/>
        <v>9.7222222222222224E-2</v>
      </c>
      <c r="Q393">
        <f t="shared" si="50"/>
        <v>0.11574074074074074</v>
      </c>
      <c r="R393">
        <f t="shared" si="50"/>
        <v>0.125</v>
      </c>
      <c r="S393">
        <f t="shared" si="50"/>
        <v>0.125</v>
      </c>
      <c r="T393">
        <f t="shared" si="50"/>
        <v>0.11574074074074074</v>
      </c>
      <c r="U393">
        <f t="shared" si="50"/>
        <v>9.7222222222222224E-2</v>
      </c>
      <c r="V393">
        <f t="shared" si="50"/>
        <v>6.9444444444444448E-2</v>
      </c>
      <c r="W393">
        <f t="shared" si="50"/>
        <v>4.6296296296296294E-2</v>
      </c>
      <c r="X393">
        <f t="shared" si="50"/>
        <v>2.7777777777777776E-2</v>
      </c>
      <c r="Y393">
        <f t="shared" si="50"/>
        <v>1.3888888888888888E-2</v>
      </c>
      <c r="Z393">
        <f t="shared" si="50"/>
        <v>4.6296296296296294E-3</v>
      </c>
    </row>
    <row r="394" spans="2:58">
      <c r="B394">
        <v>3</v>
      </c>
      <c r="C394">
        <v>3</v>
      </c>
      <c r="D394">
        <v>6</v>
      </c>
      <c r="E394">
        <f t="shared" si="46"/>
        <v>12</v>
      </c>
      <c r="F394">
        <f t="shared" si="47"/>
        <v>9</v>
      </c>
      <c r="G394">
        <v>1</v>
      </c>
      <c r="AJ394">
        <v>0</v>
      </c>
      <c r="AK394">
        <v>0.18</v>
      </c>
      <c r="AV394">
        <v>0</v>
      </c>
      <c r="AW394">
        <v>0.15</v>
      </c>
      <c r="AY394">
        <v>0</v>
      </c>
      <c r="AZ394">
        <v>0.15</v>
      </c>
    </row>
    <row r="395" spans="2:58">
      <c r="B395">
        <v>3</v>
      </c>
      <c r="C395">
        <v>4</v>
      </c>
      <c r="D395">
        <v>1</v>
      </c>
      <c r="E395">
        <f t="shared" si="46"/>
        <v>8</v>
      </c>
      <c r="F395">
        <f t="shared" si="47"/>
        <v>5</v>
      </c>
      <c r="G395">
        <v>1</v>
      </c>
      <c r="AM395">
        <v>0</v>
      </c>
      <c r="AN395">
        <v>0.14000000000000001</v>
      </c>
      <c r="BB395">
        <v>0</v>
      </c>
      <c r="BC395">
        <v>0.14000000000000001</v>
      </c>
      <c r="BE395">
        <v>0</v>
      </c>
      <c r="BF395">
        <v>0.14000000000000001</v>
      </c>
    </row>
    <row r="396" spans="2:58">
      <c r="B396">
        <v>3</v>
      </c>
      <c r="C396">
        <v>4</v>
      </c>
      <c r="D396">
        <v>2</v>
      </c>
      <c r="E396">
        <f t="shared" si="46"/>
        <v>9</v>
      </c>
      <c r="F396">
        <f t="shared" si="47"/>
        <v>6</v>
      </c>
      <c r="G396">
        <v>1</v>
      </c>
      <c r="AG396">
        <v>0</v>
      </c>
      <c r="AH396">
        <v>0.19</v>
      </c>
      <c r="AP396">
        <v>0</v>
      </c>
      <c r="AQ396">
        <v>0.19</v>
      </c>
      <c r="AS396">
        <v>0</v>
      </c>
      <c r="AT396">
        <v>0.19</v>
      </c>
    </row>
    <row r="397" spans="2:58">
      <c r="B397">
        <v>3</v>
      </c>
      <c r="C397">
        <v>4</v>
      </c>
      <c r="D397">
        <v>3</v>
      </c>
      <c r="E397">
        <f t="shared" si="46"/>
        <v>10</v>
      </c>
      <c r="F397">
        <f t="shared" si="47"/>
        <v>7</v>
      </c>
      <c r="G397">
        <v>1</v>
      </c>
    </row>
    <row r="398" spans="2:58">
      <c r="B398">
        <v>3</v>
      </c>
      <c r="C398">
        <v>4</v>
      </c>
      <c r="D398">
        <v>4</v>
      </c>
      <c r="E398">
        <f t="shared" si="46"/>
        <v>11</v>
      </c>
      <c r="F398">
        <f t="shared" si="47"/>
        <v>8</v>
      </c>
      <c r="G398">
        <v>1</v>
      </c>
    </row>
    <row r="399" spans="2:58">
      <c r="B399">
        <v>3</v>
      </c>
      <c r="C399">
        <v>4</v>
      </c>
      <c r="D399">
        <v>5</v>
      </c>
      <c r="E399">
        <f t="shared" si="46"/>
        <v>12</v>
      </c>
      <c r="F399">
        <f t="shared" si="47"/>
        <v>9</v>
      </c>
      <c r="G399">
        <v>1</v>
      </c>
    </row>
    <row r="400" spans="2:58">
      <c r="B400">
        <v>3</v>
      </c>
      <c r="C400">
        <v>4</v>
      </c>
      <c r="D400">
        <v>6</v>
      </c>
      <c r="E400">
        <f t="shared" si="46"/>
        <v>13</v>
      </c>
      <c r="F400">
        <f t="shared" si="47"/>
        <v>10</v>
      </c>
      <c r="G400">
        <v>1</v>
      </c>
    </row>
    <row r="401" spans="2:7">
      <c r="B401">
        <v>3</v>
      </c>
      <c r="C401">
        <v>5</v>
      </c>
      <c r="D401">
        <v>1</v>
      </c>
      <c r="E401">
        <f t="shared" si="46"/>
        <v>9</v>
      </c>
      <c r="F401">
        <f t="shared" si="47"/>
        <v>6</v>
      </c>
      <c r="G401">
        <v>1</v>
      </c>
    </row>
    <row r="402" spans="2:7">
      <c r="B402">
        <v>3</v>
      </c>
      <c r="C402">
        <v>5</v>
      </c>
      <c r="D402">
        <v>2</v>
      </c>
      <c r="E402">
        <f t="shared" si="46"/>
        <v>10</v>
      </c>
      <c r="F402">
        <f t="shared" si="47"/>
        <v>7</v>
      </c>
      <c r="G402">
        <v>1</v>
      </c>
    </row>
    <row r="403" spans="2:7">
      <c r="B403">
        <v>3</v>
      </c>
      <c r="C403">
        <v>5</v>
      </c>
      <c r="D403">
        <v>3</v>
      </c>
      <c r="E403">
        <f t="shared" si="46"/>
        <v>11</v>
      </c>
      <c r="F403">
        <f t="shared" si="47"/>
        <v>8</v>
      </c>
      <c r="G403">
        <v>1</v>
      </c>
    </row>
    <row r="404" spans="2:7">
      <c r="B404">
        <v>3</v>
      </c>
      <c r="C404">
        <v>5</v>
      </c>
      <c r="D404">
        <v>4</v>
      </c>
      <c r="E404">
        <f t="shared" si="46"/>
        <v>12</v>
      </c>
      <c r="F404">
        <f t="shared" si="47"/>
        <v>9</v>
      </c>
      <c r="G404">
        <v>1</v>
      </c>
    </row>
    <row r="405" spans="2:7">
      <c r="B405">
        <v>3</v>
      </c>
      <c r="C405">
        <v>5</v>
      </c>
      <c r="D405">
        <v>5</v>
      </c>
      <c r="E405">
        <f t="shared" si="46"/>
        <v>13</v>
      </c>
      <c r="F405">
        <f t="shared" si="47"/>
        <v>10</v>
      </c>
      <c r="G405">
        <v>1</v>
      </c>
    </row>
    <row r="406" spans="2:7">
      <c r="B406">
        <v>3</v>
      </c>
      <c r="C406">
        <v>5</v>
      </c>
      <c r="D406">
        <v>6</v>
      </c>
      <c r="E406">
        <f t="shared" si="46"/>
        <v>14</v>
      </c>
      <c r="F406">
        <f t="shared" si="47"/>
        <v>11</v>
      </c>
      <c r="G406">
        <v>1</v>
      </c>
    </row>
    <row r="407" spans="2:7">
      <c r="B407">
        <v>3</v>
      </c>
      <c r="C407">
        <v>6</v>
      </c>
      <c r="D407">
        <v>1</v>
      </c>
      <c r="E407">
        <f t="shared" si="46"/>
        <v>10</v>
      </c>
      <c r="F407">
        <f t="shared" si="47"/>
        <v>7</v>
      </c>
      <c r="G407">
        <v>1</v>
      </c>
    </row>
    <row r="408" spans="2:7">
      <c r="B408">
        <v>3</v>
      </c>
      <c r="C408">
        <v>6</v>
      </c>
      <c r="D408">
        <v>2</v>
      </c>
      <c r="E408">
        <f t="shared" si="46"/>
        <v>11</v>
      </c>
      <c r="F408">
        <f t="shared" si="47"/>
        <v>8</v>
      </c>
      <c r="G408">
        <v>1</v>
      </c>
    </row>
    <row r="409" spans="2:7">
      <c r="B409">
        <v>3</v>
      </c>
      <c r="C409">
        <v>6</v>
      </c>
      <c r="D409">
        <v>3</v>
      </c>
      <c r="E409">
        <f t="shared" si="46"/>
        <v>12</v>
      </c>
      <c r="F409">
        <f t="shared" si="47"/>
        <v>9</v>
      </c>
      <c r="G409">
        <v>1</v>
      </c>
    </row>
    <row r="410" spans="2:7">
      <c r="B410">
        <v>3</v>
      </c>
      <c r="C410">
        <v>6</v>
      </c>
      <c r="D410">
        <v>4</v>
      </c>
      <c r="E410">
        <f t="shared" si="46"/>
        <v>13</v>
      </c>
      <c r="F410">
        <f t="shared" si="47"/>
        <v>10</v>
      </c>
      <c r="G410">
        <v>1</v>
      </c>
    </row>
    <row r="411" spans="2:7">
      <c r="B411">
        <v>3</v>
      </c>
      <c r="C411">
        <v>6</v>
      </c>
      <c r="D411">
        <v>5</v>
      </c>
      <c r="E411">
        <f t="shared" si="46"/>
        <v>14</v>
      </c>
      <c r="F411">
        <f t="shared" si="47"/>
        <v>11</v>
      </c>
      <c r="G411">
        <v>1</v>
      </c>
    </row>
    <row r="412" spans="2:7">
      <c r="B412">
        <v>3</v>
      </c>
      <c r="C412">
        <v>6</v>
      </c>
      <c r="D412">
        <v>6</v>
      </c>
      <c r="E412">
        <f t="shared" si="46"/>
        <v>15</v>
      </c>
      <c r="F412">
        <f t="shared" si="47"/>
        <v>12</v>
      </c>
      <c r="G412">
        <v>1</v>
      </c>
    </row>
    <row r="413" spans="2:7">
      <c r="B413">
        <v>4</v>
      </c>
      <c r="C413">
        <v>1</v>
      </c>
      <c r="D413">
        <v>1</v>
      </c>
      <c r="E413">
        <f t="shared" si="46"/>
        <v>6</v>
      </c>
      <c r="F413">
        <f>D413+C413</f>
        <v>2</v>
      </c>
      <c r="G413">
        <v>1</v>
      </c>
    </row>
    <row r="414" spans="2:7">
      <c r="B414">
        <v>4</v>
      </c>
      <c r="C414">
        <v>1</v>
      </c>
      <c r="D414">
        <v>2</v>
      </c>
      <c r="E414">
        <f t="shared" si="46"/>
        <v>7</v>
      </c>
      <c r="F414">
        <f t="shared" ref="F414:F448" si="51">D414+C414</f>
        <v>3</v>
      </c>
      <c r="G414">
        <v>1</v>
      </c>
    </row>
    <row r="415" spans="2:7">
      <c r="B415">
        <v>4</v>
      </c>
      <c r="C415">
        <v>1</v>
      </c>
      <c r="D415">
        <v>3</v>
      </c>
      <c r="E415">
        <f t="shared" si="46"/>
        <v>8</v>
      </c>
      <c r="F415">
        <f t="shared" si="51"/>
        <v>4</v>
      </c>
      <c r="G415">
        <v>1</v>
      </c>
    </row>
    <row r="416" spans="2:7">
      <c r="B416">
        <v>4</v>
      </c>
      <c r="C416">
        <v>1</v>
      </c>
      <c r="D416">
        <v>4</v>
      </c>
      <c r="E416">
        <f t="shared" si="46"/>
        <v>9</v>
      </c>
      <c r="F416">
        <f t="shared" si="51"/>
        <v>5</v>
      </c>
      <c r="G416">
        <v>1</v>
      </c>
    </row>
    <row r="417" spans="2:7">
      <c r="B417">
        <v>4</v>
      </c>
      <c r="C417">
        <v>1</v>
      </c>
      <c r="D417">
        <v>5</v>
      </c>
      <c r="E417">
        <f t="shared" si="46"/>
        <v>10</v>
      </c>
      <c r="F417">
        <f t="shared" si="51"/>
        <v>6</v>
      </c>
      <c r="G417">
        <v>1</v>
      </c>
    </row>
    <row r="418" spans="2:7">
      <c r="B418">
        <v>4</v>
      </c>
      <c r="C418">
        <v>1</v>
      </c>
      <c r="D418">
        <v>6</v>
      </c>
      <c r="E418">
        <f t="shared" si="46"/>
        <v>11</v>
      </c>
      <c r="F418">
        <f t="shared" si="51"/>
        <v>7</v>
      </c>
      <c r="G418">
        <v>1</v>
      </c>
    </row>
    <row r="419" spans="2:7">
      <c r="B419">
        <v>4</v>
      </c>
      <c r="C419">
        <v>2</v>
      </c>
      <c r="D419">
        <v>1</v>
      </c>
      <c r="E419">
        <f t="shared" si="46"/>
        <v>7</v>
      </c>
      <c r="F419">
        <f t="shared" si="51"/>
        <v>3</v>
      </c>
      <c r="G419">
        <v>1</v>
      </c>
    </row>
    <row r="420" spans="2:7">
      <c r="B420">
        <v>4</v>
      </c>
      <c r="C420">
        <v>2</v>
      </c>
      <c r="D420">
        <v>2</v>
      </c>
      <c r="E420">
        <f t="shared" si="46"/>
        <v>8</v>
      </c>
      <c r="F420">
        <f t="shared" si="51"/>
        <v>4</v>
      </c>
      <c r="G420">
        <v>1</v>
      </c>
    </row>
    <row r="421" spans="2:7">
      <c r="B421">
        <v>4</v>
      </c>
      <c r="C421">
        <v>2</v>
      </c>
      <c r="D421">
        <v>3</v>
      </c>
      <c r="E421">
        <f t="shared" si="46"/>
        <v>9</v>
      </c>
      <c r="F421">
        <f t="shared" si="51"/>
        <v>5</v>
      </c>
      <c r="G421">
        <v>1</v>
      </c>
    </row>
    <row r="422" spans="2:7">
      <c r="B422">
        <v>4</v>
      </c>
      <c r="C422">
        <v>2</v>
      </c>
      <c r="D422">
        <v>4</v>
      </c>
      <c r="E422">
        <f t="shared" si="46"/>
        <v>10</v>
      </c>
      <c r="F422">
        <f t="shared" si="51"/>
        <v>6</v>
      </c>
      <c r="G422">
        <v>1</v>
      </c>
    </row>
    <row r="423" spans="2:7">
      <c r="B423">
        <v>4</v>
      </c>
      <c r="C423">
        <v>2</v>
      </c>
      <c r="D423">
        <v>5</v>
      </c>
      <c r="E423">
        <f t="shared" si="46"/>
        <v>11</v>
      </c>
      <c r="F423">
        <f t="shared" si="51"/>
        <v>7</v>
      </c>
      <c r="G423">
        <v>1</v>
      </c>
    </row>
    <row r="424" spans="2:7">
      <c r="B424">
        <v>4</v>
      </c>
      <c r="C424">
        <v>2</v>
      </c>
      <c r="D424">
        <v>6</v>
      </c>
      <c r="E424">
        <f t="shared" si="46"/>
        <v>12</v>
      </c>
      <c r="F424">
        <f t="shared" si="51"/>
        <v>8</v>
      </c>
      <c r="G424">
        <v>1</v>
      </c>
    </row>
    <row r="425" spans="2:7">
      <c r="B425">
        <v>4</v>
      </c>
      <c r="C425">
        <v>3</v>
      </c>
      <c r="D425">
        <v>1</v>
      </c>
      <c r="E425">
        <f t="shared" si="46"/>
        <v>8</v>
      </c>
      <c r="F425">
        <f t="shared" si="51"/>
        <v>4</v>
      </c>
      <c r="G425">
        <v>1</v>
      </c>
    </row>
    <row r="426" spans="2:7">
      <c r="B426">
        <v>4</v>
      </c>
      <c r="C426">
        <v>3</v>
      </c>
      <c r="D426">
        <v>2</v>
      </c>
      <c r="E426">
        <f t="shared" si="46"/>
        <v>9</v>
      </c>
      <c r="F426">
        <f t="shared" si="51"/>
        <v>5</v>
      </c>
      <c r="G426">
        <v>1</v>
      </c>
    </row>
    <row r="427" spans="2:7">
      <c r="B427">
        <v>4</v>
      </c>
      <c r="C427">
        <v>3</v>
      </c>
      <c r="D427">
        <v>3</v>
      </c>
      <c r="E427">
        <f t="shared" si="46"/>
        <v>10</v>
      </c>
      <c r="F427">
        <f t="shared" si="51"/>
        <v>6</v>
      </c>
      <c r="G427">
        <v>1</v>
      </c>
    </row>
    <row r="428" spans="2:7">
      <c r="B428">
        <v>4</v>
      </c>
      <c r="C428">
        <v>3</v>
      </c>
      <c r="D428">
        <v>4</v>
      </c>
      <c r="E428">
        <f t="shared" si="46"/>
        <v>11</v>
      </c>
      <c r="F428">
        <f t="shared" si="51"/>
        <v>7</v>
      </c>
      <c r="G428">
        <v>1</v>
      </c>
    </row>
    <row r="429" spans="2:7">
      <c r="B429">
        <v>4</v>
      </c>
      <c r="C429">
        <v>3</v>
      </c>
      <c r="D429">
        <v>5</v>
      </c>
      <c r="E429">
        <f t="shared" si="46"/>
        <v>12</v>
      </c>
      <c r="F429">
        <f t="shared" si="51"/>
        <v>8</v>
      </c>
      <c r="G429">
        <v>1</v>
      </c>
    </row>
    <row r="430" spans="2:7">
      <c r="B430">
        <v>4</v>
      </c>
      <c r="C430">
        <v>3</v>
      </c>
      <c r="D430">
        <v>6</v>
      </c>
      <c r="E430">
        <f t="shared" si="46"/>
        <v>13</v>
      </c>
      <c r="F430">
        <f t="shared" si="51"/>
        <v>9</v>
      </c>
      <c r="G430">
        <v>1</v>
      </c>
    </row>
    <row r="431" spans="2:7">
      <c r="B431">
        <v>4</v>
      </c>
      <c r="C431">
        <v>4</v>
      </c>
      <c r="D431">
        <v>1</v>
      </c>
      <c r="E431">
        <f t="shared" si="46"/>
        <v>9</v>
      </c>
      <c r="F431">
        <f t="shared" si="51"/>
        <v>5</v>
      </c>
      <c r="G431">
        <v>1</v>
      </c>
    </row>
    <row r="432" spans="2:7">
      <c r="B432">
        <v>4</v>
      </c>
      <c r="C432">
        <v>4</v>
      </c>
      <c r="D432">
        <v>2</v>
      </c>
      <c r="E432">
        <f t="shared" si="46"/>
        <v>10</v>
      </c>
      <c r="F432">
        <f t="shared" si="51"/>
        <v>6</v>
      </c>
      <c r="G432">
        <v>1</v>
      </c>
    </row>
    <row r="433" spans="2:7">
      <c r="B433">
        <v>4</v>
      </c>
      <c r="C433">
        <v>4</v>
      </c>
      <c r="D433">
        <v>3</v>
      </c>
      <c r="E433">
        <f t="shared" si="46"/>
        <v>11</v>
      </c>
      <c r="F433">
        <f t="shared" si="51"/>
        <v>7</v>
      </c>
      <c r="G433">
        <v>1</v>
      </c>
    </row>
    <row r="434" spans="2:7">
      <c r="B434">
        <v>4</v>
      </c>
      <c r="C434">
        <v>4</v>
      </c>
      <c r="D434">
        <v>4</v>
      </c>
      <c r="E434">
        <f t="shared" ref="E434:E497" si="52">SUM(B434:D434)</f>
        <v>12</v>
      </c>
      <c r="F434">
        <f t="shared" si="51"/>
        <v>8</v>
      </c>
      <c r="G434">
        <v>1</v>
      </c>
    </row>
    <row r="435" spans="2:7">
      <c r="B435">
        <v>4</v>
      </c>
      <c r="C435">
        <v>4</v>
      </c>
      <c r="D435">
        <v>5</v>
      </c>
      <c r="E435">
        <f t="shared" si="52"/>
        <v>13</v>
      </c>
      <c r="F435">
        <f t="shared" si="51"/>
        <v>9</v>
      </c>
      <c r="G435">
        <v>1</v>
      </c>
    </row>
    <row r="436" spans="2:7">
      <c r="B436">
        <v>4</v>
      </c>
      <c r="C436">
        <v>4</v>
      </c>
      <c r="D436">
        <v>6</v>
      </c>
      <c r="E436">
        <f t="shared" si="52"/>
        <v>14</v>
      </c>
      <c r="F436">
        <f t="shared" si="51"/>
        <v>10</v>
      </c>
      <c r="G436">
        <v>1</v>
      </c>
    </row>
    <row r="437" spans="2:7">
      <c r="B437">
        <v>4</v>
      </c>
      <c r="C437">
        <v>5</v>
      </c>
      <c r="D437">
        <v>1</v>
      </c>
      <c r="E437">
        <f t="shared" si="52"/>
        <v>10</v>
      </c>
      <c r="F437">
        <f t="shared" si="51"/>
        <v>6</v>
      </c>
      <c r="G437">
        <v>1</v>
      </c>
    </row>
    <row r="438" spans="2:7">
      <c r="B438">
        <v>4</v>
      </c>
      <c r="C438">
        <v>5</v>
      </c>
      <c r="D438">
        <v>2</v>
      </c>
      <c r="E438">
        <f t="shared" si="52"/>
        <v>11</v>
      </c>
      <c r="F438">
        <f t="shared" si="51"/>
        <v>7</v>
      </c>
      <c r="G438">
        <v>1</v>
      </c>
    </row>
    <row r="439" spans="2:7">
      <c r="B439">
        <v>4</v>
      </c>
      <c r="C439">
        <v>5</v>
      </c>
      <c r="D439">
        <v>3</v>
      </c>
      <c r="E439">
        <f t="shared" si="52"/>
        <v>12</v>
      </c>
      <c r="F439">
        <f t="shared" si="51"/>
        <v>8</v>
      </c>
      <c r="G439">
        <v>1</v>
      </c>
    </row>
    <row r="440" spans="2:7">
      <c r="B440">
        <v>4</v>
      </c>
      <c r="C440">
        <v>5</v>
      </c>
      <c r="D440">
        <v>4</v>
      </c>
      <c r="E440">
        <f t="shared" si="52"/>
        <v>13</v>
      </c>
      <c r="F440">
        <f t="shared" si="51"/>
        <v>9</v>
      </c>
      <c r="G440">
        <v>1</v>
      </c>
    </row>
    <row r="441" spans="2:7">
      <c r="B441">
        <v>4</v>
      </c>
      <c r="C441">
        <v>5</v>
      </c>
      <c r="D441">
        <v>5</v>
      </c>
      <c r="E441">
        <f t="shared" si="52"/>
        <v>14</v>
      </c>
      <c r="F441">
        <f t="shared" si="51"/>
        <v>10</v>
      </c>
      <c r="G441">
        <v>1</v>
      </c>
    </row>
    <row r="442" spans="2:7">
      <c r="B442">
        <v>4</v>
      </c>
      <c r="C442">
        <v>5</v>
      </c>
      <c r="D442">
        <v>6</v>
      </c>
      <c r="E442">
        <f t="shared" si="52"/>
        <v>15</v>
      </c>
      <c r="F442">
        <f t="shared" si="51"/>
        <v>11</v>
      </c>
      <c r="G442">
        <v>1</v>
      </c>
    </row>
    <row r="443" spans="2:7">
      <c r="B443">
        <v>4</v>
      </c>
      <c r="C443">
        <v>6</v>
      </c>
      <c r="D443">
        <v>1</v>
      </c>
      <c r="E443">
        <f t="shared" si="52"/>
        <v>11</v>
      </c>
      <c r="F443">
        <f t="shared" si="51"/>
        <v>7</v>
      </c>
      <c r="G443">
        <v>1</v>
      </c>
    </row>
    <row r="444" spans="2:7">
      <c r="B444">
        <v>4</v>
      </c>
      <c r="C444">
        <v>6</v>
      </c>
      <c r="D444">
        <v>2</v>
      </c>
      <c r="E444">
        <f t="shared" si="52"/>
        <v>12</v>
      </c>
      <c r="F444">
        <f t="shared" si="51"/>
        <v>8</v>
      </c>
      <c r="G444">
        <v>1</v>
      </c>
    </row>
    <row r="445" spans="2:7">
      <c r="B445">
        <v>4</v>
      </c>
      <c r="C445">
        <v>6</v>
      </c>
      <c r="D445">
        <v>3</v>
      </c>
      <c r="E445">
        <f t="shared" si="52"/>
        <v>13</v>
      </c>
      <c r="F445">
        <f t="shared" si="51"/>
        <v>9</v>
      </c>
      <c r="G445">
        <v>1</v>
      </c>
    </row>
    <row r="446" spans="2:7">
      <c r="B446">
        <v>4</v>
      </c>
      <c r="C446">
        <v>6</v>
      </c>
      <c r="D446">
        <v>4</v>
      </c>
      <c r="E446">
        <f t="shared" si="52"/>
        <v>14</v>
      </c>
      <c r="F446">
        <f t="shared" si="51"/>
        <v>10</v>
      </c>
      <c r="G446">
        <v>1</v>
      </c>
    </row>
    <row r="447" spans="2:7">
      <c r="B447">
        <v>4</v>
      </c>
      <c r="C447">
        <v>6</v>
      </c>
      <c r="D447">
        <v>5</v>
      </c>
      <c r="E447">
        <f t="shared" si="52"/>
        <v>15</v>
      </c>
      <c r="F447">
        <f t="shared" si="51"/>
        <v>11</v>
      </c>
      <c r="G447">
        <v>1</v>
      </c>
    </row>
    <row r="448" spans="2:7">
      <c r="B448">
        <v>4</v>
      </c>
      <c r="C448">
        <v>6</v>
      </c>
      <c r="D448">
        <v>6</v>
      </c>
      <c r="E448">
        <f t="shared" si="52"/>
        <v>16</v>
      </c>
      <c r="F448">
        <f t="shared" si="51"/>
        <v>12</v>
      </c>
      <c r="G448">
        <v>1</v>
      </c>
    </row>
    <row r="449" spans="2:7">
      <c r="B449">
        <v>5</v>
      </c>
      <c r="C449">
        <v>1</v>
      </c>
      <c r="D449">
        <v>1</v>
      </c>
      <c r="E449">
        <f t="shared" si="52"/>
        <v>7</v>
      </c>
      <c r="F449">
        <f>D449+C449</f>
        <v>2</v>
      </c>
      <c r="G449">
        <v>1</v>
      </c>
    </row>
    <row r="450" spans="2:7">
      <c r="B450">
        <v>5</v>
      </c>
      <c r="C450">
        <v>1</v>
      </c>
      <c r="D450">
        <v>2</v>
      </c>
      <c r="E450">
        <f t="shared" si="52"/>
        <v>8</v>
      </c>
      <c r="F450">
        <f t="shared" ref="F450:F484" si="53">D450+C450</f>
        <v>3</v>
      </c>
      <c r="G450">
        <v>1</v>
      </c>
    </row>
    <row r="451" spans="2:7">
      <c r="B451">
        <v>5</v>
      </c>
      <c r="C451">
        <v>1</v>
      </c>
      <c r="D451">
        <v>3</v>
      </c>
      <c r="E451">
        <f t="shared" si="52"/>
        <v>9</v>
      </c>
      <c r="F451">
        <f t="shared" si="53"/>
        <v>4</v>
      </c>
      <c r="G451">
        <v>1</v>
      </c>
    </row>
    <row r="452" spans="2:7">
      <c r="B452">
        <v>5</v>
      </c>
      <c r="C452">
        <v>1</v>
      </c>
      <c r="D452">
        <v>4</v>
      </c>
      <c r="E452">
        <f t="shared" si="52"/>
        <v>10</v>
      </c>
      <c r="F452">
        <f t="shared" si="53"/>
        <v>5</v>
      </c>
      <c r="G452">
        <v>1</v>
      </c>
    </row>
    <row r="453" spans="2:7">
      <c r="B453">
        <v>5</v>
      </c>
      <c r="C453">
        <v>1</v>
      </c>
      <c r="D453">
        <v>5</v>
      </c>
      <c r="E453">
        <f t="shared" si="52"/>
        <v>11</v>
      </c>
      <c r="F453">
        <f t="shared" si="53"/>
        <v>6</v>
      </c>
      <c r="G453">
        <v>1</v>
      </c>
    </row>
    <row r="454" spans="2:7">
      <c r="B454">
        <v>5</v>
      </c>
      <c r="C454">
        <v>1</v>
      </c>
      <c r="D454">
        <v>6</v>
      </c>
      <c r="E454">
        <f t="shared" si="52"/>
        <v>12</v>
      </c>
      <c r="F454">
        <f t="shared" si="53"/>
        <v>7</v>
      </c>
      <c r="G454">
        <v>1</v>
      </c>
    </row>
    <row r="455" spans="2:7">
      <c r="B455">
        <v>5</v>
      </c>
      <c r="C455">
        <v>2</v>
      </c>
      <c r="D455">
        <v>1</v>
      </c>
      <c r="E455">
        <f t="shared" si="52"/>
        <v>8</v>
      </c>
      <c r="F455">
        <f t="shared" si="53"/>
        <v>3</v>
      </c>
      <c r="G455">
        <v>1</v>
      </c>
    </row>
    <row r="456" spans="2:7">
      <c r="B456">
        <v>5</v>
      </c>
      <c r="C456">
        <v>2</v>
      </c>
      <c r="D456">
        <v>2</v>
      </c>
      <c r="E456">
        <f t="shared" si="52"/>
        <v>9</v>
      </c>
      <c r="F456">
        <f t="shared" si="53"/>
        <v>4</v>
      </c>
      <c r="G456">
        <v>1</v>
      </c>
    </row>
    <row r="457" spans="2:7">
      <c r="B457">
        <v>5</v>
      </c>
      <c r="C457">
        <v>2</v>
      </c>
      <c r="D457">
        <v>3</v>
      </c>
      <c r="E457">
        <f t="shared" si="52"/>
        <v>10</v>
      </c>
      <c r="F457">
        <f t="shared" si="53"/>
        <v>5</v>
      </c>
      <c r="G457">
        <v>1</v>
      </c>
    </row>
    <row r="458" spans="2:7">
      <c r="B458">
        <v>5</v>
      </c>
      <c r="C458">
        <v>2</v>
      </c>
      <c r="D458">
        <v>4</v>
      </c>
      <c r="E458">
        <f t="shared" si="52"/>
        <v>11</v>
      </c>
      <c r="F458">
        <f t="shared" si="53"/>
        <v>6</v>
      </c>
      <c r="G458">
        <v>1</v>
      </c>
    </row>
    <row r="459" spans="2:7">
      <c r="B459">
        <v>5</v>
      </c>
      <c r="C459">
        <v>2</v>
      </c>
      <c r="D459">
        <v>5</v>
      </c>
      <c r="E459">
        <f t="shared" si="52"/>
        <v>12</v>
      </c>
      <c r="F459">
        <f t="shared" si="53"/>
        <v>7</v>
      </c>
      <c r="G459">
        <v>1</v>
      </c>
    </row>
    <row r="460" spans="2:7">
      <c r="B460">
        <v>5</v>
      </c>
      <c r="C460">
        <v>2</v>
      </c>
      <c r="D460">
        <v>6</v>
      </c>
      <c r="E460">
        <f t="shared" si="52"/>
        <v>13</v>
      </c>
      <c r="F460">
        <f t="shared" si="53"/>
        <v>8</v>
      </c>
      <c r="G460">
        <v>1</v>
      </c>
    </row>
    <row r="461" spans="2:7">
      <c r="B461">
        <v>5</v>
      </c>
      <c r="C461">
        <v>3</v>
      </c>
      <c r="D461">
        <v>1</v>
      </c>
      <c r="E461">
        <f t="shared" si="52"/>
        <v>9</v>
      </c>
      <c r="F461">
        <f t="shared" si="53"/>
        <v>4</v>
      </c>
      <c r="G461">
        <v>1</v>
      </c>
    </row>
    <row r="462" spans="2:7">
      <c r="B462">
        <v>5</v>
      </c>
      <c r="C462">
        <v>3</v>
      </c>
      <c r="D462">
        <v>2</v>
      </c>
      <c r="E462">
        <f t="shared" si="52"/>
        <v>10</v>
      </c>
      <c r="F462">
        <f t="shared" si="53"/>
        <v>5</v>
      </c>
      <c r="G462">
        <v>1</v>
      </c>
    </row>
    <row r="463" spans="2:7">
      <c r="B463">
        <v>5</v>
      </c>
      <c r="C463">
        <v>3</v>
      </c>
      <c r="D463">
        <v>3</v>
      </c>
      <c r="E463">
        <f t="shared" si="52"/>
        <v>11</v>
      </c>
      <c r="F463">
        <f t="shared" si="53"/>
        <v>6</v>
      </c>
      <c r="G463">
        <v>1</v>
      </c>
    </row>
    <row r="464" spans="2:7">
      <c r="B464">
        <v>5</v>
      </c>
      <c r="C464">
        <v>3</v>
      </c>
      <c r="D464">
        <v>4</v>
      </c>
      <c r="E464">
        <f t="shared" si="52"/>
        <v>12</v>
      </c>
      <c r="F464">
        <f t="shared" si="53"/>
        <v>7</v>
      </c>
      <c r="G464">
        <v>1</v>
      </c>
    </row>
    <row r="465" spans="2:7">
      <c r="B465">
        <v>5</v>
      </c>
      <c r="C465">
        <v>3</v>
      </c>
      <c r="D465">
        <v>5</v>
      </c>
      <c r="E465">
        <f t="shared" si="52"/>
        <v>13</v>
      </c>
      <c r="F465">
        <f t="shared" si="53"/>
        <v>8</v>
      </c>
      <c r="G465">
        <v>1</v>
      </c>
    </row>
    <row r="466" spans="2:7">
      <c r="B466">
        <v>5</v>
      </c>
      <c r="C466">
        <v>3</v>
      </c>
      <c r="D466">
        <v>6</v>
      </c>
      <c r="E466">
        <f t="shared" si="52"/>
        <v>14</v>
      </c>
      <c r="F466">
        <f t="shared" si="53"/>
        <v>9</v>
      </c>
      <c r="G466">
        <v>1</v>
      </c>
    </row>
    <row r="467" spans="2:7">
      <c r="B467">
        <v>5</v>
      </c>
      <c r="C467">
        <v>4</v>
      </c>
      <c r="D467">
        <v>1</v>
      </c>
      <c r="E467">
        <f t="shared" si="52"/>
        <v>10</v>
      </c>
      <c r="F467">
        <f t="shared" si="53"/>
        <v>5</v>
      </c>
      <c r="G467">
        <v>1</v>
      </c>
    </row>
    <row r="468" spans="2:7">
      <c r="B468">
        <v>5</v>
      </c>
      <c r="C468">
        <v>4</v>
      </c>
      <c r="D468">
        <v>2</v>
      </c>
      <c r="E468">
        <f t="shared" si="52"/>
        <v>11</v>
      </c>
      <c r="F468">
        <f t="shared" si="53"/>
        <v>6</v>
      </c>
      <c r="G468">
        <v>1</v>
      </c>
    </row>
    <row r="469" spans="2:7">
      <c r="B469">
        <v>5</v>
      </c>
      <c r="C469">
        <v>4</v>
      </c>
      <c r="D469">
        <v>3</v>
      </c>
      <c r="E469">
        <f t="shared" si="52"/>
        <v>12</v>
      </c>
      <c r="F469">
        <f t="shared" si="53"/>
        <v>7</v>
      </c>
      <c r="G469">
        <v>1</v>
      </c>
    </row>
    <row r="470" spans="2:7">
      <c r="B470">
        <v>5</v>
      </c>
      <c r="C470">
        <v>4</v>
      </c>
      <c r="D470">
        <v>4</v>
      </c>
      <c r="E470">
        <f t="shared" si="52"/>
        <v>13</v>
      </c>
      <c r="F470">
        <f t="shared" si="53"/>
        <v>8</v>
      </c>
      <c r="G470">
        <v>1</v>
      </c>
    </row>
    <row r="471" spans="2:7">
      <c r="B471">
        <v>5</v>
      </c>
      <c r="C471">
        <v>4</v>
      </c>
      <c r="D471">
        <v>5</v>
      </c>
      <c r="E471">
        <f t="shared" si="52"/>
        <v>14</v>
      </c>
      <c r="F471">
        <f t="shared" si="53"/>
        <v>9</v>
      </c>
      <c r="G471">
        <v>1</v>
      </c>
    </row>
    <row r="472" spans="2:7">
      <c r="B472">
        <v>5</v>
      </c>
      <c r="C472">
        <v>4</v>
      </c>
      <c r="D472">
        <v>6</v>
      </c>
      <c r="E472">
        <f t="shared" si="52"/>
        <v>15</v>
      </c>
      <c r="F472">
        <f t="shared" si="53"/>
        <v>10</v>
      </c>
      <c r="G472">
        <v>1</v>
      </c>
    </row>
    <row r="473" spans="2:7">
      <c r="B473">
        <v>5</v>
      </c>
      <c r="C473">
        <v>5</v>
      </c>
      <c r="D473">
        <v>1</v>
      </c>
      <c r="E473">
        <f t="shared" si="52"/>
        <v>11</v>
      </c>
      <c r="F473">
        <f t="shared" si="53"/>
        <v>6</v>
      </c>
      <c r="G473">
        <v>1</v>
      </c>
    </row>
    <row r="474" spans="2:7">
      <c r="B474">
        <v>5</v>
      </c>
      <c r="C474">
        <v>5</v>
      </c>
      <c r="D474">
        <v>2</v>
      </c>
      <c r="E474">
        <f t="shared" si="52"/>
        <v>12</v>
      </c>
      <c r="F474">
        <f t="shared" si="53"/>
        <v>7</v>
      </c>
      <c r="G474">
        <v>1</v>
      </c>
    </row>
    <row r="475" spans="2:7">
      <c r="B475">
        <v>5</v>
      </c>
      <c r="C475">
        <v>5</v>
      </c>
      <c r="D475">
        <v>3</v>
      </c>
      <c r="E475">
        <f t="shared" si="52"/>
        <v>13</v>
      </c>
      <c r="F475">
        <f t="shared" si="53"/>
        <v>8</v>
      </c>
      <c r="G475">
        <v>1</v>
      </c>
    </row>
    <row r="476" spans="2:7">
      <c r="B476">
        <v>5</v>
      </c>
      <c r="C476">
        <v>5</v>
      </c>
      <c r="D476">
        <v>4</v>
      </c>
      <c r="E476">
        <f t="shared" si="52"/>
        <v>14</v>
      </c>
      <c r="F476">
        <f t="shared" si="53"/>
        <v>9</v>
      </c>
      <c r="G476">
        <v>1</v>
      </c>
    </row>
    <row r="477" spans="2:7">
      <c r="B477">
        <v>5</v>
      </c>
      <c r="C477">
        <v>5</v>
      </c>
      <c r="D477">
        <v>5</v>
      </c>
      <c r="E477">
        <f t="shared" si="52"/>
        <v>15</v>
      </c>
      <c r="F477">
        <f t="shared" si="53"/>
        <v>10</v>
      </c>
      <c r="G477">
        <v>1</v>
      </c>
    </row>
    <row r="478" spans="2:7">
      <c r="B478">
        <v>5</v>
      </c>
      <c r="C478">
        <v>5</v>
      </c>
      <c r="D478">
        <v>6</v>
      </c>
      <c r="E478">
        <f t="shared" si="52"/>
        <v>16</v>
      </c>
      <c r="F478">
        <f t="shared" si="53"/>
        <v>11</v>
      </c>
      <c r="G478">
        <v>1</v>
      </c>
    </row>
    <row r="479" spans="2:7">
      <c r="B479">
        <v>5</v>
      </c>
      <c r="C479">
        <v>6</v>
      </c>
      <c r="D479">
        <v>1</v>
      </c>
      <c r="E479">
        <f t="shared" si="52"/>
        <v>12</v>
      </c>
      <c r="F479">
        <f t="shared" si="53"/>
        <v>7</v>
      </c>
      <c r="G479">
        <v>1</v>
      </c>
    </row>
    <row r="480" spans="2:7">
      <c r="B480">
        <v>5</v>
      </c>
      <c r="C480">
        <v>6</v>
      </c>
      <c r="D480">
        <v>2</v>
      </c>
      <c r="E480">
        <f t="shared" si="52"/>
        <v>13</v>
      </c>
      <c r="F480">
        <f t="shared" si="53"/>
        <v>8</v>
      </c>
      <c r="G480">
        <v>1</v>
      </c>
    </row>
    <row r="481" spans="2:7">
      <c r="B481">
        <v>5</v>
      </c>
      <c r="C481">
        <v>6</v>
      </c>
      <c r="D481">
        <v>3</v>
      </c>
      <c r="E481">
        <f t="shared" si="52"/>
        <v>14</v>
      </c>
      <c r="F481">
        <f t="shared" si="53"/>
        <v>9</v>
      </c>
      <c r="G481">
        <v>1</v>
      </c>
    </row>
    <row r="482" spans="2:7">
      <c r="B482">
        <v>5</v>
      </c>
      <c r="C482">
        <v>6</v>
      </c>
      <c r="D482">
        <v>4</v>
      </c>
      <c r="E482">
        <f t="shared" si="52"/>
        <v>15</v>
      </c>
      <c r="F482">
        <f t="shared" si="53"/>
        <v>10</v>
      </c>
      <c r="G482">
        <v>1</v>
      </c>
    </row>
    <row r="483" spans="2:7">
      <c r="B483">
        <v>5</v>
      </c>
      <c r="C483">
        <v>6</v>
      </c>
      <c r="D483">
        <v>5</v>
      </c>
      <c r="E483">
        <f t="shared" si="52"/>
        <v>16</v>
      </c>
      <c r="F483">
        <f t="shared" si="53"/>
        <v>11</v>
      </c>
      <c r="G483">
        <v>1</v>
      </c>
    </row>
    <row r="484" spans="2:7">
      <c r="B484">
        <v>5</v>
      </c>
      <c r="C484">
        <v>6</v>
      </c>
      <c r="D484">
        <v>6</v>
      </c>
      <c r="E484">
        <f t="shared" si="52"/>
        <v>17</v>
      </c>
      <c r="F484">
        <f t="shared" si="53"/>
        <v>12</v>
      </c>
      <c r="G484">
        <v>1</v>
      </c>
    </row>
    <row r="485" spans="2:7">
      <c r="B485">
        <v>6</v>
      </c>
      <c r="C485">
        <v>1</v>
      </c>
      <c r="D485">
        <v>1</v>
      </c>
      <c r="E485">
        <f t="shared" si="52"/>
        <v>8</v>
      </c>
      <c r="F485">
        <f>D485+C485</f>
        <v>2</v>
      </c>
      <c r="G485">
        <v>1</v>
      </c>
    </row>
    <row r="486" spans="2:7">
      <c r="B486">
        <v>6</v>
      </c>
      <c r="C486">
        <v>1</v>
      </c>
      <c r="D486">
        <v>2</v>
      </c>
      <c r="E486">
        <f t="shared" si="52"/>
        <v>9</v>
      </c>
      <c r="F486">
        <f t="shared" ref="F486:F520" si="54">D486+C486</f>
        <v>3</v>
      </c>
      <c r="G486">
        <v>1</v>
      </c>
    </row>
    <row r="487" spans="2:7">
      <c r="B487">
        <v>6</v>
      </c>
      <c r="C487">
        <v>1</v>
      </c>
      <c r="D487">
        <v>3</v>
      </c>
      <c r="E487">
        <f t="shared" si="52"/>
        <v>10</v>
      </c>
      <c r="F487">
        <f t="shared" si="54"/>
        <v>4</v>
      </c>
      <c r="G487">
        <v>1</v>
      </c>
    </row>
    <row r="488" spans="2:7">
      <c r="B488">
        <v>6</v>
      </c>
      <c r="C488">
        <v>1</v>
      </c>
      <c r="D488">
        <v>4</v>
      </c>
      <c r="E488">
        <f t="shared" si="52"/>
        <v>11</v>
      </c>
      <c r="F488">
        <f t="shared" si="54"/>
        <v>5</v>
      </c>
      <c r="G488">
        <v>1</v>
      </c>
    </row>
    <row r="489" spans="2:7">
      <c r="B489">
        <v>6</v>
      </c>
      <c r="C489">
        <v>1</v>
      </c>
      <c r="D489">
        <v>5</v>
      </c>
      <c r="E489">
        <f t="shared" si="52"/>
        <v>12</v>
      </c>
      <c r="F489">
        <f t="shared" si="54"/>
        <v>6</v>
      </c>
      <c r="G489">
        <v>1</v>
      </c>
    </row>
    <row r="490" spans="2:7">
      <c r="B490">
        <v>6</v>
      </c>
      <c r="C490">
        <v>1</v>
      </c>
      <c r="D490">
        <v>6</v>
      </c>
      <c r="E490">
        <f t="shared" si="52"/>
        <v>13</v>
      </c>
      <c r="F490">
        <f t="shared" si="54"/>
        <v>7</v>
      </c>
      <c r="G490">
        <v>1</v>
      </c>
    </row>
    <row r="491" spans="2:7">
      <c r="B491">
        <v>6</v>
      </c>
      <c r="C491">
        <v>2</v>
      </c>
      <c r="D491">
        <v>1</v>
      </c>
      <c r="E491">
        <f t="shared" si="52"/>
        <v>9</v>
      </c>
      <c r="F491">
        <f t="shared" si="54"/>
        <v>3</v>
      </c>
      <c r="G491">
        <v>1</v>
      </c>
    </row>
    <row r="492" spans="2:7">
      <c r="B492">
        <v>6</v>
      </c>
      <c r="C492">
        <v>2</v>
      </c>
      <c r="D492">
        <v>2</v>
      </c>
      <c r="E492">
        <f t="shared" si="52"/>
        <v>10</v>
      </c>
      <c r="F492">
        <f t="shared" si="54"/>
        <v>4</v>
      </c>
      <c r="G492">
        <v>1</v>
      </c>
    </row>
    <row r="493" spans="2:7">
      <c r="B493">
        <v>6</v>
      </c>
      <c r="C493">
        <v>2</v>
      </c>
      <c r="D493">
        <v>3</v>
      </c>
      <c r="E493">
        <f t="shared" si="52"/>
        <v>11</v>
      </c>
      <c r="F493">
        <f t="shared" si="54"/>
        <v>5</v>
      </c>
      <c r="G493">
        <v>1</v>
      </c>
    </row>
    <row r="494" spans="2:7">
      <c r="B494">
        <v>6</v>
      </c>
      <c r="C494">
        <v>2</v>
      </c>
      <c r="D494">
        <v>4</v>
      </c>
      <c r="E494">
        <f t="shared" si="52"/>
        <v>12</v>
      </c>
      <c r="F494">
        <f t="shared" si="54"/>
        <v>6</v>
      </c>
      <c r="G494">
        <v>1</v>
      </c>
    </row>
    <row r="495" spans="2:7">
      <c r="B495">
        <v>6</v>
      </c>
      <c r="C495">
        <v>2</v>
      </c>
      <c r="D495">
        <v>5</v>
      </c>
      <c r="E495">
        <f t="shared" si="52"/>
        <v>13</v>
      </c>
      <c r="F495">
        <f t="shared" si="54"/>
        <v>7</v>
      </c>
      <c r="G495">
        <v>1</v>
      </c>
    </row>
    <row r="496" spans="2:7">
      <c r="B496">
        <v>6</v>
      </c>
      <c r="C496">
        <v>2</v>
      </c>
      <c r="D496">
        <v>6</v>
      </c>
      <c r="E496">
        <f t="shared" si="52"/>
        <v>14</v>
      </c>
      <c r="F496">
        <f t="shared" si="54"/>
        <v>8</v>
      </c>
      <c r="G496">
        <v>1</v>
      </c>
    </row>
    <row r="497" spans="2:7">
      <c r="B497">
        <v>6</v>
      </c>
      <c r="C497">
        <v>3</v>
      </c>
      <c r="D497">
        <v>1</v>
      </c>
      <c r="E497">
        <f t="shared" si="52"/>
        <v>10</v>
      </c>
      <c r="F497">
        <f t="shared" si="54"/>
        <v>4</v>
      </c>
      <c r="G497">
        <v>1</v>
      </c>
    </row>
    <row r="498" spans="2:7">
      <c r="B498">
        <v>6</v>
      </c>
      <c r="C498">
        <v>3</v>
      </c>
      <c r="D498">
        <v>2</v>
      </c>
      <c r="E498">
        <f t="shared" ref="E498:E520" si="55">SUM(B498:D498)</f>
        <v>11</v>
      </c>
      <c r="F498">
        <f t="shared" si="54"/>
        <v>5</v>
      </c>
      <c r="G498">
        <v>1</v>
      </c>
    </row>
    <row r="499" spans="2:7">
      <c r="B499">
        <v>6</v>
      </c>
      <c r="C499">
        <v>3</v>
      </c>
      <c r="D499">
        <v>3</v>
      </c>
      <c r="E499">
        <f t="shared" si="55"/>
        <v>12</v>
      </c>
      <c r="F499">
        <f t="shared" si="54"/>
        <v>6</v>
      </c>
      <c r="G499">
        <v>1</v>
      </c>
    </row>
    <row r="500" spans="2:7">
      <c r="B500">
        <v>6</v>
      </c>
      <c r="C500">
        <v>3</v>
      </c>
      <c r="D500">
        <v>4</v>
      </c>
      <c r="E500">
        <f t="shared" si="55"/>
        <v>13</v>
      </c>
      <c r="F500">
        <f t="shared" si="54"/>
        <v>7</v>
      </c>
      <c r="G500">
        <v>1</v>
      </c>
    </row>
    <row r="501" spans="2:7">
      <c r="B501">
        <v>6</v>
      </c>
      <c r="C501">
        <v>3</v>
      </c>
      <c r="D501">
        <v>5</v>
      </c>
      <c r="E501">
        <f t="shared" si="55"/>
        <v>14</v>
      </c>
      <c r="F501">
        <f t="shared" si="54"/>
        <v>8</v>
      </c>
      <c r="G501">
        <v>1</v>
      </c>
    </row>
    <row r="502" spans="2:7">
      <c r="B502">
        <v>6</v>
      </c>
      <c r="C502">
        <v>3</v>
      </c>
      <c r="D502">
        <v>6</v>
      </c>
      <c r="E502">
        <f t="shared" si="55"/>
        <v>15</v>
      </c>
      <c r="F502">
        <f t="shared" si="54"/>
        <v>9</v>
      </c>
      <c r="G502">
        <v>1</v>
      </c>
    </row>
    <row r="503" spans="2:7">
      <c r="B503">
        <v>6</v>
      </c>
      <c r="C503">
        <v>4</v>
      </c>
      <c r="D503">
        <v>1</v>
      </c>
      <c r="E503">
        <f t="shared" si="55"/>
        <v>11</v>
      </c>
      <c r="F503">
        <f t="shared" si="54"/>
        <v>5</v>
      </c>
      <c r="G503">
        <v>1</v>
      </c>
    </row>
    <row r="504" spans="2:7">
      <c r="B504">
        <v>6</v>
      </c>
      <c r="C504">
        <v>4</v>
      </c>
      <c r="D504">
        <v>2</v>
      </c>
      <c r="E504">
        <f t="shared" si="55"/>
        <v>12</v>
      </c>
      <c r="F504">
        <f t="shared" si="54"/>
        <v>6</v>
      </c>
      <c r="G504">
        <v>1</v>
      </c>
    </row>
    <row r="505" spans="2:7">
      <c r="B505">
        <v>6</v>
      </c>
      <c r="C505">
        <v>4</v>
      </c>
      <c r="D505">
        <v>3</v>
      </c>
      <c r="E505">
        <f t="shared" si="55"/>
        <v>13</v>
      </c>
      <c r="F505">
        <f t="shared" si="54"/>
        <v>7</v>
      </c>
      <c r="G505">
        <v>1</v>
      </c>
    </row>
    <row r="506" spans="2:7">
      <c r="B506">
        <v>6</v>
      </c>
      <c r="C506">
        <v>4</v>
      </c>
      <c r="D506">
        <v>4</v>
      </c>
      <c r="E506">
        <f t="shared" si="55"/>
        <v>14</v>
      </c>
      <c r="F506">
        <f t="shared" si="54"/>
        <v>8</v>
      </c>
      <c r="G506">
        <v>1</v>
      </c>
    </row>
    <row r="507" spans="2:7">
      <c r="B507">
        <v>6</v>
      </c>
      <c r="C507">
        <v>4</v>
      </c>
      <c r="D507">
        <v>5</v>
      </c>
      <c r="E507">
        <f t="shared" si="55"/>
        <v>15</v>
      </c>
      <c r="F507">
        <f t="shared" si="54"/>
        <v>9</v>
      </c>
      <c r="G507">
        <v>1</v>
      </c>
    </row>
    <row r="508" spans="2:7">
      <c r="B508">
        <v>6</v>
      </c>
      <c r="C508">
        <v>4</v>
      </c>
      <c r="D508">
        <v>6</v>
      </c>
      <c r="E508">
        <f t="shared" si="55"/>
        <v>16</v>
      </c>
      <c r="F508">
        <f t="shared" si="54"/>
        <v>10</v>
      </c>
      <c r="G508">
        <v>1</v>
      </c>
    </row>
    <row r="509" spans="2:7">
      <c r="B509">
        <v>6</v>
      </c>
      <c r="C509">
        <v>5</v>
      </c>
      <c r="D509">
        <v>1</v>
      </c>
      <c r="E509">
        <f t="shared" si="55"/>
        <v>12</v>
      </c>
      <c r="F509">
        <f t="shared" si="54"/>
        <v>6</v>
      </c>
      <c r="G509">
        <v>1</v>
      </c>
    </row>
    <row r="510" spans="2:7">
      <c r="B510">
        <v>6</v>
      </c>
      <c r="C510">
        <v>5</v>
      </c>
      <c r="D510">
        <v>2</v>
      </c>
      <c r="E510">
        <f t="shared" si="55"/>
        <v>13</v>
      </c>
      <c r="F510">
        <f t="shared" si="54"/>
        <v>7</v>
      </c>
      <c r="G510">
        <v>1</v>
      </c>
    </row>
    <row r="511" spans="2:7">
      <c r="B511">
        <v>6</v>
      </c>
      <c r="C511">
        <v>5</v>
      </c>
      <c r="D511">
        <v>3</v>
      </c>
      <c r="E511">
        <f t="shared" si="55"/>
        <v>14</v>
      </c>
      <c r="F511">
        <f t="shared" si="54"/>
        <v>8</v>
      </c>
      <c r="G511">
        <v>1</v>
      </c>
    </row>
    <row r="512" spans="2:7">
      <c r="B512">
        <v>6</v>
      </c>
      <c r="C512">
        <v>5</v>
      </c>
      <c r="D512">
        <v>4</v>
      </c>
      <c r="E512">
        <f t="shared" si="55"/>
        <v>15</v>
      </c>
      <c r="F512">
        <f t="shared" si="54"/>
        <v>9</v>
      </c>
      <c r="G512">
        <v>1</v>
      </c>
    </row>
    <row r="513" spans="2:7">
      <c r="B513">
        <v>6</v>
      </c>
      <c r="C513">
        <v>5</v>
      </c>
      <c r="D513">
        <v>5</v>
      </c>
      <c r="E513">
        <f t="shared" si="55"/>
        <v>16</v>
      </c>
      <c r="F513">
        <f t="shared" si="54"/>
        <v>10</v>
      </c>
      <c r="G513">
        <v>1</v>
      </c>
    </row>
    <row r="514" spans="2:7">
      <c r="B514">
        <v>6</v>
      </c>
      <c r="C514">
        <v>5</v>
      </c>
      <c r="D514">
        <v>6</v>
      </c>
      <c r="E514">
        <f t="shared" si="55"/>
        <v>17</v>
      </c>
      <c r="F514">
        <f t="shared" si="54"/>
        <v>11</v>
      </c>
      <c r="G514">
        <v>1</v>
      </c>
    </row>
    <row r="515" spans="2:7">
      <c r="B515">
        <v>6</v>
      </c>
      <c r="C515">
        <v>6</v>
      </c>
      <c r="D515">
        <v>1</v>
      </c>
      <c r="E515">
        <f t="shared" si="55"/>
        <v>13</v>
      </c>
      <c r="F515">
        <f t="shared" si="54"/>
        <v>7</v>
      </c>
      <c r="G515">
        <v>1</v>
      </c>
    </row>
    <row r="516" spans="2:7">
      <c r="B516">
        <v>6</v>
      </c>
      <c r="C516">
        <v>6</v>
      </c>
      <c r="D516">
        <v>2</v>
      </c>
      <c r="E516">
        <f t="shared" si="55"/>
        <v>14</v>
      </c>
      <c r="F516">
        <f t="shared" si="54"/>
        <v>8</v>
      </c>
      <c r="G516">
        <v>1</v>
      </c>
    </row>
    <row r="517" spans="2:7">
      <c r="B517">
        <v>6</v>
      </c>
      <c r="C517">
        <v>6</v>
      </c>
      <c r="D517">
        <v>3</v>
      </c>
      <c r="E517">
        <f t="shared" si="55"/>
        <v>15</v>
      </c>
      <c r="F517">
        <f t="shared" si="54"/>
        <v>9</v>
      </c>
      <c r="G517">
        <v>1</v>
      </c>
    </row>
    <row r="518" spans="2:7">
      <c r="B518">
        <v>6</v>
      </c>
      <c r="C518">
        <v>6</v>
      </c>
      <c r="D518">
        <v>4</v>
      </c>
      <c r="E518">
        <f t="shared" si="55"/>
        <v>16</v>
      </c>
      <c r="F518">
        <f t="shared" si="54"/>
        <v>10</v>
      </c>
      <c r="G518">
        <v>1</v>
      </c>
    </row>
    <row r="519" spans="2:7">
      <c r="B519">
        <v>6</v>
      </c>
      <c r="C519">
        <v>6</v>
      </c>
      <c r="D519">
        <v>5</v>
      </c>
      <c r="E519">
        <f t="shared" si="55"/>
        <v>17</v>
      </c>
      <c r="F519">
        <f t="shared" si="54"/>
        <v>11</v>
      </c>
      <c r="G519">
        <v>1</v>
      </c>
    </row>
    <row r="520" spans="2:7">
      <c r="B520">
        <v>6</v>
      </c>
      <c r="C520">
        <v>6</v>
      </c>
      <c r="D520">
        <v>6</v>
      </c>
      <c r="E520">
        <f t="shared" si="55"/>
        <v>18</v>
      </c>
      <c r="F520">
        <f t="shared" si="54"/>
        <v>12</v>
      </c>
      <c r="G520">
        <v>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T478"/>
  <sheetViews>
    <sheetView workbookViewId="0">
      <selection activeCell="Q202" sqref="Q202"/>
    </sheetView>
  </sheetViews>
  <sheetFormatPr defaultRowHeight="14.4"/>
  <cols>
    <col min="3" max="9" width="8.88671875" customWidth="1"/>
    <col min="12" max="13" width="8.88671875" customWidth="1"/>
    <col min="16" max="17" width="12.6640625" bestFit="1" customWidth="1"/>
    <col min="18" max="18" width="12" bestFit="1" customWidth="1"/>
    <col min="19" max="19" width="12.6640625" bestFit="1" customWidth="1"/>
    <col min="20" max="20" width="12.6640625" customWidth="1"/>
    <col min="21" max="21" width="12.6640625" bestFit="1" customWidth="1"/>
  </cols>
  <sheetData>
    <row r="1" spans="1:1">
      <c r="A1" s="4" t="s">
        <v>450</v>
      </c>
    </row>
    <row r="3" spans="1:1">
      <c r="A3" s="2" t="s">
        <v>202</v>
      </c>
    </row>
    <row r="4" spans="1:1">
      <c r="A4" s="2" t="s">
        <v>203</v>
      </c>
    </row>
    <row r="5" spans="1:1">
      <c r="A5" s="2" t="s">
        <v>204</v>
      </c>
    </row>
    <row r="7" spans="1:1">
      <c r="A7" s="2" t="s">
        <v>251</v>
      </c>
    </row>
    <row r="8" spans="1:1">
      <c r="A8" s="2" t="s">
        <v>252</v>
      </c>
    </row>
    <row r="9" spans="1:1">
      <c r="A9" s="2" t="s">
        <v>397</v>
      </c>
    </row>
    <row r="10" spans="1:1">
      <c r="A10" s="2" t="s">
        <v>398</v>
      </c>
    </row>
    <row r="11" spans="1:1">
      <c r="A11" s="2"/>
    </row>
    <row r="12" spans="1:1">
      <c r="A12" s="2" t="s">
        <v>225</v>
      </c>
    </row>
    <row r="13" spans="1:1">
      <c r="A13" s="2" t="s">
        <v>253</v>
      </c>
    </row>
    <row r="16" spans="1:1">
      <c r="A16" s="4" t="s">
        <v>274</v>
      </c>
    </row>
    <row r="18" spans="9:12">
      <c r="I18" s="2" t="s">
        <v>226</v>
      </c>
    </row>
    <row r="19" spans="9:12">
      <c r="I19" s="2" t="s">
        <v>227</v>
      </c>
      <c r="L19" s="2" t="s">
        <v>14</v>
      </c>
    </row>
    <row r="20" spans="9:12">
      <c r="I20" s="23" t="s">
        <v>228</v>
      </c>
    </row>
    <row r="21" spans="9:12">
      <c r="I21" s="2"/>
    </row>
    <row r="22" spans="9:12">
      <c r="I22" s="2" t="s">
        <v>229</v>
      </c>
    </row>
    <row r="23" spans="9:12">
      <c r="I23" s="2"/>
    </row>
    <row r="24" spans="9:12">
      <c r="I24" s="2" t="s">
        <v>234</v>
      </c>
    </row>
    <row r="25" spans="9:12">
      <c r="I25" s="2" t="s">
        <v>231</v>
      </c>
    </row>
    <row r="26" spans="9:12">
      <c r="I26" s="2" t="s">
        <v>254</v>
      </c>
    </row>
    <row r="27" spans="9:12">
      <c r="I27" s="2" t="s">
        <v>230</v>
      </c>
    </row>
    <row r="29" spans="9:12">
      <c r="I29" s="2" t="s">
        <v>232</v>
      </c>
    </row>
    <row r="30" spans="9:12">
      <c r="I30" s="2" t="s">
        <v>233</v>
      </c>
    </row>
    <row r="31" spans="9:12">
      <c r="I31" s="2" t="s">
        <v>255</v>
      </c>
    </row>
    <row r="32" spans="9:12">
      <c r="I32" s="2" t="s">
        <v>256</v>
      </c>
    </row>
    <row r="35" spans="9:9">
      <c r="I35" s="2" t="s">
        <v>235</v>
      </c>
    </row>
    <row r="36" spans="9:9">
      <c r="I36" s="2" t="s">
        <v>236</v>
      </c>
    </row>
    <row r="38" spans="9:9">
      <c r="I38" s="2" t="s">
        <v>237</v>
      </c>
    </row>
    <row r="40" spans="9:9">
      <c r="I40" s="2" t="s">
        <v>238</v>
      </c>
    </row>
    <row r="41" spans="9:9" ht="16.2">
      <c r="I41" s="35" t="s">
        <v>267</v>
      </c>
    </row>
    <row r="42" spans="9:9">
      <c r="I42" s="2" t="s">
        <v>266</v>
      </c>
    </row>
    <row r="43" spans="9:9">
      <c r="I43" s="2" t="s">
        <v>268</v>
      </c>
    </row>
    <row r="45" spans="9:9">
      <c r="I45" s="2" t="s">
        <v>257</v>
      </c>
    </row>
    <row r="46" spans="9:9">
      <c r="I46" s="2" t="s">
        <v>233</v>
      </c>
    </row>
    <row r="49" spans="9:9">
      <c r="I49" s="2" t="s">
        <v>239</v>
      </c>
    </row>
    <row r="50" spans="9:9">
      <c r="I50" s="2" t="s">
        <v>240</v>
      </c>
    </row>
    <row r="52" spans="9:9">
      <c r="I52" s="2" t="s">
        <v>241</v>
      </c>
    </row>
    <row r="53" spans="9:9">
      <c r="I53" s="2" t="s">
        <v>242</v>
      </c>
    </row>
    <row r="54" spans="9:9">
      <c r="I54" s="2" t="s">
        <v>249</v>
      </c>
    </row>
    <row r="56" spans="9:9">
      <c r="I56" s="2" t="s">
        <v>243</v>
      </c>
    </row>
    <row r="57" spans="9:9">
      <c r="I57" s="2" t="s">
        <v>244</v>
      </c>
    </row>
    <row r="58" spans="9:9">
      <c r="I58" s="2" t="s">
        <v>258</v>
      </c>
    </row>
    <row r="59" spans="9:9">
      <c r="I59" s="2" t="s">
        <v>245</v>
      </c>
    </row>
    <row r="61" spans="9:9">
      <c r="I61" s="2" t="s">
        <v>246</v>
      </c>
    </row>
    <row r="62" spans="9:9">
      <c r="I62" s="2" t="s">
        <v>248</v>
      </c>
    </row>
    <row r="63" spans="9:9">
      <c r="I63" s="2" t="s">
        <v>247</v>
      </c>
    </row>
    <row r="65" spans="1:1">
      <c r="A65" s="2" t="s">
        <v>400</v>
      </c>
    </row>
    <row r="67" spans="1:1">
      <c r="A67" s="2" t="s">
        <v>401</v>
      </c>
    </row>
    <row r="68" spans="1:1">
      <c r="A68" s="2" t="s">
        <v>402</v>
      </c>
    </row>
    <row r="70" spans="1:1">
      <c r="A70" s="2" t="s">
        <v>759</v>
      </c>
    </row>
    <row r="71" spans="1:1">
      <c r="A71" s="2" t="s">
        <v>763</v>
      </c>
    </row>
    <row r="72" spans="1:1">
      <c r="A72" s="2"/>
    </row>
    <row r="73" spans="1:1">
      <c r="A73" s="2"/>
    </row>
    <row r="74" spans="1:1">
      <c r="A74" s="4" t="s">
        <v>775</v>
      </c>
    </row>
    <row r="75" spans="1:1">
      <c r="A75" s="2"/>
    </row>
    <row r="76" spans="1:1">
      <c r="A76" s="2" t="s">
        <v>774</v>
      </c>
    </row>
    <row r="77" spans="1:1">
      <c r="A77" s="2" t="s">
        <v>250</v>
      </c>
    </row>
    <row r="78" spans="1:1">
      <c r="A78" s="2" t="s">
        <v>786</v>
      </c>
    </row>
    <row r="79" spans="1:1">
      <c r="A79" s="2" t="s">
        <v>776</v>
      </c>
    </row>
    <row r="80" spans="1:1">
      <c r="A80" s="2" t="s">
        <v>842</v>
      </c>
    </row>
    <row r="81" spans="1:1">
      <c r="A81" s="2"/>
    </row>
    <row r="82" spans="1:1">
      <c r="A82" s="2" t="s">
        <v>777</v>
      </c>
    </row>
    <row r="83" spans="1:1">
      <c r="A83" s="2" t="s">
        <v>778</v>
      </c>
    </row>
    <row r="84" spans="1:1">
      <c r="A84" s="2" t="s">
        <v>787</v>
      </c>
    </row>
    <row r="85" spans="1:1">
      <c r="A85" s="2" t="s">
        <v>779</v>
      </c>
    </row>
    <row r="86" spans="1:1">
      <c r="A86" s="2"/>
    </row>
    <row r="87" spans="1:1">
      <c r="A87" s="2" t="s">
        <v>780</v>
      </c>
    </row>
    <row r="88" spans="1:1">
      <c r="A88" s="2" t="s">
        <v>781</v>
      </c>
    </row>
    <row r="89" spans="1:1">
      <c r="A89" s="2" t="s">
        <v>782</v>
      </c>
    </row>
    <row r="90" spans="1:1">
      <c r="A90" s="2"/>
    </row>
    <row r="91" spans="1:1">
      <c r="A91" s="2" t="s">
        <v>804</v>
      </c>
    </row>
    <row r="92" spans="1:1">
      <c r="A92" s="2" t="s">
        <v>805</v>
      </c>
    </row>
    <row r="93" spans="1:1">
      <c r="A93" s="2"/>
    </row>
    <row r="94" spans="1:1">
      <c r="A94" s="2" t="s">
        <v>850</v>
      </c>
    </row>
    <row r="95" spans="1:1">
      <c r="A95" s="2" t="s">
        <v>857</v>
      </c>
    </row>
    <row r="96" spans="1:1">
      <c r="A96" s="2"/>
    </row>
    <row r="97" spans="1:1">
      <c r="A97" s="2" t="s">
        <v>788</v>
      </c>
    </row>
    <row r="100" spans="1:1">
      <c r="A100" s="4" t="s">
        <v>829</v>
      </c>
    </row>
    <row r="101" spans="1:1">
      <c r="A101" s="4"/>
    </row>
    <row r="102" spans="1:1">
      <c r="A102" s="2" t="s">
        <v>834</v>
      </c>
    </row>
    <row r="103" spans="1:1">
      <c r="A103" s="2"/>
    </row>
    <row r="104" spans="1:1">
      <c r="A104" s="2" t="s">
        <v>832</v>
      </c>
    </row>
    <row r="105" spans="1:1">
      <c r="A105" s="2" t="s">
        <v>835</v>
      </c>
    </row>
    <row r="106" spans="1:1">
      <c r="A106" s="2" t="s">
        <v>836</v>
      </c>
    </row>
    <row r="107" spans="1:1">
      <c r="A107" s="2"/>
    </row>
    <row r="108" spans="1:1">
      <c r="A108" s="2" t="s">
        <v>822</v>
      </c>
    </row>
    <row r="110" spans="1:1">
      <c r="A110" s="2" t="s">
        <v>820</v>
      </c>
    </row>
    <row r="111" spans="1:1">
      <c r="A111" s="2" t="s">
        <v>833</v>
      </c>
    </row>
    <row r="112" spans="1:1">
      <c r="A112" s="2" t="s">
        <v>821</v>
      </c>
    </row>
    <row r="113" spans="1:1">
      <c r="A113" s="2"/>
    </row>
    <row r="114" spans="1:1">
      <c r="A114" s="2" t="s">
        <v>830</v>
      </c>
    </row>
    <row r="116" spans="1:1">
      <c r="A116" s="2" t="s">
        <v>823</v>
      </c>
    </row>
    <row r="117" spans="1:1">
      <c r="A117" s="2" t="s">
        <v>843</v>
      </c>
    </row>
    <row r="118" spans="1:1">
      <c r="A118" s="2" t="s">
        <v>844</v>
      </c>
    </row>
    <row r="119" spans="1:1">
      <c r="A119" s="2" t="s">
        <v>845</v>
      </c>
    </row>
    <row r="120" spans="1:1">
      <c r="A120" s="2" t="s">
        <v>841</v>
      </c>
    </row>
    <row r="121" spans="1:1">
      <c r="A121" s="2" t="s">
        <v>840</v>
      </c>
    </row>
    <row r="124" spans="1:1">
      <c r="A124" s="4" t="s">
        <v>783</v>
      </c>
    </row>
    <row r="126" spans="1:1">
      <c r="A126" s="2" t="s">
        <v>757</v>
      </c>
    </row>
    <row r="127" spans="1:1">
      <c r="A127" s="2" t="s">
        <v>789</v>
      </c>
    </row>
    <row r="128" spans="1:1">
      <c r="A128" s="2"/>
    </row>
    <row r="129" spans="1:1">
      <c r="A129" s="2" t="s">
        <v>758</v>
      </c>
    </row>
    <row r="130" spans="1:1">
      <c r="A130" s="2" t="s">
        <v>764</v>
      </c>
    </row>
    <row r="131" spans="1:1">
      <c r="A131" s="2"/>
    </row>
    <row r="132" spans="1:1">
      <c r="A132" s="2" t="s">
        <v>784</v>
      </c>
    </row>
    <row r="133" spans="1:1">
      <c r="A133" s="2" t="s">
        <v>817</v>
      </c>
    </row>
    <row r="135" spans="1:1">
      <c r="A135" s="2" t="s">
        <v>785</v>
      </c>
    </row>
    <row r="136" spans="1:1">
      <c r="A136" s="2" t="s">
        <v>760</v>
      </c>
    </row>
    <row r="137" spans="1:1">
      <c r="A137" s="2"/>
    </row>
    <row r="138" spans="1:1" ht="15.6">
      <c r="A138" s="55" t="s">
        <v>846</v>
      </c>
    </row>
    <row r="139" spans="1:1" ht="15.6">
      <c r="A139" s="55" t="s">
        <v>852</v>
      </c>
    </row>
    <row r="140" spans="1:1">
      <c r="A140" s="27"/>
    </row>
    <row r="141" spans="1:1" ht="15.6">
      <c r="A141" s="55" t="s">
        <v>847</v>
      </c>
    </row>
    <row r="142" spans="1:1" ht="15.6">
      <c r="A142" s="55" t="s">
        <v>848</v>
      </c>
    </row>
    <row r="143" spans="1:1" ht="15.6">
      <c r="A143" s="55" t="s">
        <v>851</v>
      </c>
    </row>
    <row r="145" spans="1:4">
      <c r="A145" s="2" t="s">
        <v>824</v>
      </c>
    </row>
    <row r="146" spans="1:4">
      <c r="A146" s="2" t="s">
        <v>761</v>
      </c>
    </row>
    <row r="148" spans="1:4">
      <c r="A148" s="2" t="s">
        <v>762</v>
      </c>
    </row>
    <row r="149" spans="1:4">
      <c r="A149" s="2"/>
    </row>
    <row r="151" spans="1:4">
      <c r="A151" s="4" t="s">
        <v>205</v>
      </c>
      <c r="D151" s="2" t="s">
        <v>831</v>
      </c>
    </row>
    <row r="153" spans="1:4" ht="16.2">
      <c r="A153" s="2" t="s">
        <v>132</v>
      </c>
    </row>
    <row r="154" spans="1:4">
      <c r="A154" s="2" t="s">
        <v>133</v>
      </c>
    </row>
    <row r="155" spans="1:4">
      <c r="A155" s="2"/>
    </row>
    <row r="156" spans="1:4">
      <c r="A156" s="2" t="s">
        <v>207</v>
      </c>
    </row>
    <row r="157" spans="1:4">
      <c r="A157" s="2" t="s">
        <v>259</v>
      </c>
    </row>
    <row r="158" spans="1:4">
      <c r="A158" s="2" t="s">
        <v>131</v>
      </c>
    </row>
    <row r="160" spans="1:4">
      <c r="A160" s="2" t="s">
        <v>260</v>
      </c>
    </row>
    <row r="161" spans="1:12">
      <c r="A161" s="2" t="s">
        <v>206</v>
      </c>
    </row>
    <row r="162" spans="1:12">
      <c r="A162" s="2" t="s">
        <v>208</v>
      </c>
    </row>
    <row r="163" spans="1:12">
      <c r="A163" s="2" t="s">
        <v>261</v>
      </c>
    </row>
    <row r="164" spans="1:12">
      <c r="A164" s="2" t="s">
        <v>262</v>
      </c>
    </row>
    <row r="165" spans="1:12">
      <c r="A165" s="2"/>
    </row>
    <row r="166" spans="1:12">
      <c r="A166" s="2" t="s">
        <v>263</v>
      </c>
    </row>
    <row r="168" spans="1:12" ht="16.2">
      <c r="A168" s="2" t="s">
        <v>289</v>
      </c>
      <c r="F168" s="2" t="s">
        <v>288</v>
      </c>
    </row>
    <row r="170" spans="1:12" ht="16.2">
      <c r="A170" s="2" t="s">
        <v>277</v>
      </c>
      <c r="L170" s="2" t="s">
        <v>290</v>
      </c>
    </row>
    <row r="172" spans="1:12">
      <c r="A172" s="2" t="s">
        <v>264</v>
      </c>
    </row>
    <row r="174" spans="1:12" ht="16.2">
      <c r="A174" s="2" t="s">
        <v>265</v>
      </c>
    </row>
    <row r="177" spans="1:1">
      <c r="A177" s="4" t="s">
        <v>209</v>
      </c>
    </row>
    <row r="179" spans="1:1" ht="15">
      <c r="A179" s="2" t="s">
        <v>291</v>
      </c>
    </row>
    <row r="181" spans="1:1">
      <c r="A181" s="2" t="s">
        <v>210</v>
      </c>
    </row>
    <row r="183" spans="1:1" ht="16.2">
      <c r="A183" s="2" t="s">
        <v>292</v>
      </c>
    </row>
    <row r="185" spans="1:1">
      <c r="A185" s="2" t="s">
        <v>269</v>
      </c>
    </row>
    <row r="187" spans="1:1">
      <c r="A187" s="2" t="s">
        <v>211</v>
      </c>
    </row>
    <row r="188" spans="1:1">
      <c r="A188" s="2" t="s">
        <v>212</v>
      </c>
    </row>
    <row r="189" spans="1:1">
      <c r="A189" s="2" t="s">
        <v>213</v>
      </c>
    </row>
    <row r="190" spans="1:1">
      <c r="A190" s="2" t="s">
        <v>270</v>
      </c>
    </row>
    <row r="191" spans="1:1">
      <c r="A191" s="2"/>
    </row>
    <row r="192" spans="1:1" ht="15.6">
      <c r="A192" s="3" t="s">
        <v>271</v>
      </c>
    </row>
    <row r="193" spans="1:1" ht="15.6">
      <c r="A193" s="3" t="s">
        <v>272</v>
      </c>
    </row>
    <row r="194" spans="1:1" ht="15.6">
      <c r="A194" s="3"/>
    </row>
    <row r="195" spans="1:1" ht="15.6">
      <c r="A195" s="3" t="s">
        <v>420</v>
      </c>
    </row>
    <row r="196" spans="1:1" ht="15.6">
      <c r="A196" s="3"/>
    </row>
    <row r="197" spans="1:1" ht="15.6">
      <c r="A197" s="3" t="s">
        <v>273</v>
      </c>
    </row>
    <row r="198" spans="1:1" ht="15.6">
      <c r="A198" s="3" t="s">
        <v>275</v>
      </c>
    </row>
    <row r="199" spans="1:1" ht="15.6">
      <c r="A199" s="3" t="s">
        <v>421</v>
      </c>
    </row>
    <row r="200" spans="1:1" ht="15.6">
      <c r="A200" s="3" t="s">
        <v>422</v>
      </c>
    </row>
    <row r="201" spans="1:1" ht="15.6">
      <c r="A201" s="3" t="s">
        <v>819</v>
      </c>
    </row>
    <row r="202" spans="1:1" ht="15.6">
      <c r="A202" s="42"/>
    </row>
    <row r="203" spans="1:1" ht="15.6">
      <c r="A203" s="3" t="s">
        <v>403</v>
      </c>
    </row>
    <row r="204" spans="1:1" ht="15.6">
      <c r="A204" s="3" t="s">
        <v>404</v>
      </c>
    </row>
    <row r="205" spans="1:1" ht="15.6">
      <c r="A205" s="3" t="s">
        <v>594</v>
      </c>
    </row>
    <row r="206" spans="1:1" ht="15.6">
      <c r="A206" s="3" t="s">
        <v>595</v>
      </c>
    </row>
    <row r="207" spans="1:1">
      <c r="A207" s="2"/>
    </row>
    <row r="208" spans="1:1">
      <c r="A208" s="2" t="s">
        <v>285</v>
      </c>
    </row>
    <row r="209" spans="1:9">
      <c r="A209" s="2" t="s">
        <v>405</v>
      </c>
    </row>
    <row r="210" spans="1:9" ht="15.6">
      <c r="A210" s="3" t="s">
        <v>931</v>
      </c>
    </row>
    <row r="211" spans="1:9">
      <c r="A211" s="2"/>
    </row>
    <row r="212" spans="1:9">
      <c r="A212" s="2"/>
      <c r="G212" s="2"/>
    </row>
    <row r="213" spans="1:9">
      <c r="A213" s="4" t="s">
        <v>304</v>
      </c>
    </row>
    <row r="214" spans="1:9">
      <c r="A214" s="2"/>
    </row>
    <row r="215" spans="1:9">
      <c r="A215" s="2" t="s">
        <v>276</v>
      </c>
    </row>
    <row r="216" spans="1:9">
      <c r="A216" s="2"/>
    </row>
    <row r="217" spans="1:9" ht="16.2">
      <c r="A217" s="2" t="s">
        <v>293</v>
      </c>
      <c r="E217" s="2" t="s">
        <v>295</v>
      </c>
      <c r="I217" s="2" t="s">
        <v>296</v>
      </c>
    </row>
    <row r="218" spans="1:9" ht="16.2">
      <c r="A218" s="2" t="s">
        <v>294</v>
      </c>
      <c r="E218" s="2" t="s">
        <v>297</v>
      </c>
      <c r="I218" s="2" t="s">
        <v>298</v>
      </c>
    </row>
    <row r="219" spans="1:9">
      <c r="A219" s="2"/>
    </row>
    <row r="220" spans="1:9" ht="16.2">
      <c r="A220" s="2" t="s">
        <v>299</v>
      </c>
    </row>
    <row r="221" spans="1:9">
      <c r="A221" s="2"/>
    </row>
    <row r="222" spans="1:9">
      <c r="A222" s="2" t="s">
        <v>309</v>
      </c>
    </row>
    <row r="223" spans="1:9">
      <c r="A223" s="2"/>
    </row>
    <row r="224" spans="1:9" ht="16.2">
      <c r="A224" s="2" t="s">
        <v>300</v>
      </c>
      <c r="E224" s="2" t="s">
        <v>301</v>
      </c>
    </row>
    <row r="225" spans="1:9">
      <c r="I225" s="2" t="s">
        <v>287</v>
      </c>
    </row>
    <row r="226" spans="1:9" ht="16.2">
      <c r="A226" s="2" t="s">
        <v>302</v>
      </c>
      <c r="E226" s="2" t="s">
        <v>303</v>
      </c>
    </row>
    <row r="228" spans="1:9" ht="16.2">
      <c r="A228" s="2" t="s">
        <v>308</v>
      </c>
    </row>
    <row r="230" spans="1:9">
      <c r="A230" s="2" t="s">
        <v>279</v>
      </c>
    </row>
    <row r="232" spans="1:9">
      <c r="A232" s="2" t="s">
        <v>278</v>
      </c>
    </row>
    <row r="233" spans="1:9">
      <c r="A233" s="2"/>
    </row>
    <row r="234" spans="1:9">
      <c r="A234" s="2" t="s">
        <v>280</v>
      </c>
    </row>
    <row r="235" spans="1:9">
      <c r="A235" s="2"/>
    </row>
    <row r="236" spans="1:9" ht="18">
      <c r="A236" s="36" t="s">
        <v>305</v>
      </c>
    </row>
    <row r="237" spans="1:9">
      <c r="A237" s="2"/>
    </row>
    <row r="238" spans="1:9" ht="18">
      <c r="A238" s="36" t="s">
        <v>306</v>
      </c>
    </row>
    <row r="239" spans="1:9" ht="18">
      <c r="A239" s="36" t="s">
        <v>307</v>
      </c>
    </row>
    <row r="240" spans="1:9">
      <c r="A240" s="2"/>
    </row>
    <row r="241" spans="1:11" ht="18">
      <c r="A241" s="36" t="s">
        <v>281</v>
      </c>
    </row>
    <row r="242" spans="1:11">
      <c r="A242" s="2"/>
    </row>
    <row r="243" spans="1:11">
      <c r="A243" s="2"/>
    </row>
    <row r="244" spans="1:11">
      <c r="A244" s="4" t="s">
        <v>282</v>
      </c>
    </row>
    <row r="245" spans="1:11">
      <c r="A245" s="2"/>
    </row>
    <row r="248" spans="1:11">
      <c r="K248" s="2" t="s">
        <v>310</v>
      </c>
    </row>
    <row r="249" spans="1:11">
      <c r="K249" s="2" t="s">
        <v>322</v>
      </c>
    </row>
    <row r="250" spans="1:11">
      <c r="K250" s="2" t="s">
        <v>311</v>
      </c>
    </row>
    <row r="253" spans="1:11">
      <c r="K253" s="2" t="s">
        <v>312</v>
      </c>
    </row>
    <row r="254" spans="1:11">
      <c r="K254" s="2" t="s">
        <v>314</v>
      </c>
    </row>
    <row r="255" spans="1:11">
      <c r="K255" s="2" t="s">
        <v>313</v>
      </c>
    </row>
    <row r="256" spans="1:11">
      <c r="K256" s="2"/>
    </row>
    <row r="257" spans="11:11">
      <c r="K257" s="2" t="s">
        <v>315</v>
      </c>
    </row>
    <row r="259" spans="11:11">
      <c r="K259" s="2" t="s">
        <v>317</v>
      </c>
    </row>
    <row r="260" spans="11:11">
      <c r="K260" s="2" t="s">
        <v>316</v>
      </c>
    </row>
    <row r="262" spans="11:11">
      <c r="K262" s="2" t="s">
        <v>318</v>
      </c>
    </row>
    <row r="263" spans="11:11">
      <c r="K263" s="2" t="s">
        <v>319</v>
      </c>
    </row>
    <row r="265" spans="11:11">
      <c r="K265" s="2" t="s">
        <v>323</v>
      </c>
    </row>
    <row r="267" spans="11:11">
      <c r="K267" s="2" t="s">
        <v>320</v>
      </c>
    </row>
    <row r="268" spans="11:11">
      <c r="K268" s="2" t="s">
        <v>321</v>
      </c>
    </row>
    <row r="271" spans="11:11">
      <c r="K271" s="27" t="s">
        <v>324</v>
      </c>
    </row>
    <row r="276" spans="1:1">
      <c r="A276" s="4" t="s">
        <v>406</v>
      </c>
    </row>
    <row r="278" spans="1:1">
      <c r="A278" s="2" t="s">
        <v>407</v>
      </c>
    </row>
    <row r="279" spans="1:1">
      <c r="A279" s="2" t="s">
        <v>414</v>
      </c>
    </row>
    <row r="282" spans="1:1">
      <c r="A282" s="4" t="s">
        <v>286</v>
      </c>
    </row>
    <row r="283" spans="1:1">
      <c r="A283" s="2"/>
    </row>
    <row r="284" spans="1:1">
      <c r="A284" s="2" t="s">
        <v>134</v>
      </c>
    </row>
    <row r="285" spans="1:1">
      <c r="A285" s="2" t="s">
        <v>135</v>
      </c>
    </row>
    <row r="286" spans="1:1">
      <c r="A286" s="2" t="s">
        <v>283</v>
      </c>
    </row>
    <row r="287" spans="1:1">
      <c r="A287" s="2" t="s">
        <v>284</v>
      </c>
    </row>
    <row r="288" spans="1:1">
      <c r="A288" s="2" t="s">
        <v>136</v>
      </c>
    </row>
    <row r="289" spans="1:1">
      <c r="A289" s="2"/>
    </row>
    <row r="318" spans="2:17">
      <c r="B318" s="2"/>
    </row>
    <row r="319" spans="2:17">
      <c r="O319" s="6"/>
      <c r="P319" s="6"/>
      <c r="Q319" s="6"/>
    </row>
    <row r="321" spans="1:20">
      <c r="B321" s="2"/>
    </row>
    <row r="324" spans="1:20">
      <c r="E324" t="s">
        <v>479</v>
      </c>
      <c r="R324">
        <f>R377</f>
        <v>8.0691550237198623E-2</v>
      </c>
      <c r="S324">
        <f>0.5</f>
        <v>0.5</v>
      </c>
      <c r="T324">
        <f>(S324-R324)^2</f>
        <v>0.17581957604248372</v>
      </c>
    </row>
    <row r="325" spans="1:20">
      <c r="C325">
        <v>1</v>
      </c>
      <c r="D325">
        <v>2</v>
      </c>
      <c r="O325">
        <v>1</v>
      </c>
      <c r="P325">
        <v>1</v>
      </c>
    </row>
    <row r="326" spans="1:20">
      <c r="B326" t="s">
        <v>214</v>
      </c>
      <c r="C326" t="s">
        <v>215</v>
      </c>
      <c r="D326" t="s">
        <v>216</v>
      </c>
      <c r="F326" t="s">
        <v>217</v>
      </c>
      <c r="G326" t="s">
        <v>218</v>
      </c>
      <c r="H326" t="s">
        <v>219</v>
      </c>
      <c r="I326" t="s">
        <v>220</v>
      </c>
      <c r="J326" t="s">
        <v>221</v>
      </c>
      <c r="K326" t="s">
        <v>222</v>
      </c>
      <c r="L326" t="s">
        <v>223</v>
      </c>
      <c r="M326" t="s">
        <v>224</v>
      </c>
    </row>
    <row r="327" spans="1:20">
      <c r="A327">
        <v>-0.5</v>
      </c>
      <c r="B327">
        <f>A327*PI()</f>
        <v>-1.5707963267948966</v>
      </c>
      <c r="C327">
        <f>2^0.5*COS(B327)</f>
        <v>8.6631078042610645E-17</v>
      </c>
      <c r="D327">
        <f>2^0.5*SIN($D$325*B327)</f>
        <v>-1.7326215608522129E-16</v>
      </c>
      <c r="E327">
        <f>(C327+D327)/2^0.5</f>
        <v>-6.1257422745431001E-17</v>
      </c>
      <c r="F327">
        <f>0.01*C327^2</f>
        <v>7.5049436828248957E-35</v>
      </c>
      <c r="G327">
        <f>0.01*D327^2</f>
        <v>3.0019774731299583E-34</v>
      </c>
      <c r="H327">
        <f t="shared" ref="H327:H358" si="0">(G327+F327)/2</f>
        <v>1.8762359207062239E-34</v>
      </c>
      <c r="I327">
        <f>0.01*(C327+D327)^2/2</f>
        <v>3.7524718414124478E-35</v>
      </c>
      <c r="J327">
        <f>F327</f>
        <v>7.5049436828248957E-35</v>
      </c>
      <c r="K327">
        <f>G327</f>
        <v>3.0019774731299583E-34</v>
      </c>
      <c r="L327">
        <f>H327</f>
        <v>1.8762359207062239E-34</v>
      </c>
      <c r="M327">
        <f>I327</f>
        <v>3.7524718414124478E-35</v>
      </c>
      <c r="O327">
        <f>A327</f>
        <v>-0.5</v>
      </c>
      <c r="P327">
        <f>($O$325*C327+$P$325*D327)^2/(($O$325^2+$P$325^2))</f>
        <v>3.752471841412448E-33</v>
      </c>
      <c r="Q327">
        <f>0.01*P327</f>
        <v>3.7524718414124478E-35</v>
      </c>
      <c r="R327">
        <v>0</v>
      </c>
      <c r="S327">
        <f>2*C327*D327*0.01*$O$325*$P$325</f>
        <v>-3.0019774731299583E-34</v>
      </c>
      <c r="T327">
        <v>0</v>
      </c>
    </row>
    <row r="328" spans="1:20">
      <c r="A328">
        <f>A327+0.01</f>
        <v>-0.49</v>
      </c>
      <c r="B328">
        <f t="shared" ref="B328:B391" si="1">A328*PI()</f>
        <v>-1.5393804002589986</v>
      </c>
      <c r="C328">
        <f t="shared" ref="C328:C391" si="2">2^0.5*COS(B328)</f>
        <v>4.4421521492723E-2</v>
      </c>
      <c r="D328">
        <f t="shared" ref="D328:D391" si="3">2^0.5*SIN($D$325*B328)</f>
        <v>-8.8799204306807961E-2</v>
      </c>
      <c r="E328">
        <f t="shared" ref="E328:E391" si="4">(C328+D328)/2^0.5</f>
        <v>-3.1379760451185186E-2</v>
      </c>
      <c r="F328">
        <f t="shared" ref="F328:F391" si="5">0.01*C328^2</f>
        <v>1.9732715717284514E-5</v>
      </c>
      <c r="G328">
        <f t="shared" ref="G328:G391" si="6">0.01*D328^2</f>
        <v>7.8852986855222211E-5</v>
      </c>
      <c r="H328">
        <f t="shared" si="0"/>
        <v>4.9292851286253364E-5</v>
      </c>
      <c r="I328">
        <f t="shared" ref="I328:I391" si="7">0.01*(C328+D328)^2/2</f>
        <v>9.8468936597376586E-6</v>
      </c>
      <c r="J328">
        <f>J327+F328</f>
        <v>1.9732715717284514E-5</v>
      </c>
      <c r="K328">
        <f>K327+G328</f>
        <v>7.8852986855222211E-5</v>
      </c>
      <c r="L328">
        <f>L327+H328</f>
        <v>4.9292851286253364E-5</v>
      </c>
      <c r="M328">
        <f>M327+I328</f>
        <v>9.8468936597376586E-6</v>
      </c>
      <c r="O328">
        <f t="shared" ref="O328:O377" si="8">A328</f>
        <v>-0.49</v>
      </c>
      <c r="P328">
        <f t="shared" ref="P328:P377" si="9">($O$325*C328+$P$325*D328)^2/(($O$325^2+$P$325^2))</f>
        <v>9.846893659737658E-4</v>
      </c>
      <c r="Q328">
        <f t="shared" ref="Q328:Q377" si="10">0.01*P328</f>
        <v>9.8468936597376586E-6</v>
      </c>
      <c r="R328">
        <f>R327+Q328</f>
        <v>9.8468936597376586E-6</v>
      </c>
      <c r="S328">
        <f t="shared" ref="S328:S377" si="11">2*C328*D328*0.01*$O$325*$P$325</f>
        <v>-7.8891915253031418E-5</v>
      </c>
      <c r="T328">
        <f>T327+S328</f>
        <v>-7.8891915253031418E-5</v>
      </c>
    </row>
    <row r="329" spans="1:20">
      <c r="A329">
        <f t="shared" ref="A329:A392" si="12">A328+0.01</f>
        <v>-0.48</v>
      </c>
      <c r="B329">
        <f t="shared" si="1"/>
        <v>-1.5079644737231006</v>
      </c>
      <c r="C329">
        <f t="shared" si="2"/>
        <v>8.8799204306807877E-2</v>
      </c>
      <c r="D329">
        <f t="shared" si="3"/>
        <v>-0.17724795872271429</v>
      </c>
      <c r="E329">
        <f t="shared" si="4"/>
        <v>-6.2542714034991009E-2</v>
      </c>
      <c r="F329">
        <f t="shared" si="5"/>
        <v>7.8852986855222076E-5</v>
      </c>
      <c r="G329">
        <f t="shared" si="6"/>
        <v>3.1416838871369028E-4</v>
      </c>
      <c r="H329">
        <f t="shared" si="0"/>
        <v>1.9651068778445618E-4</v>
      </c>
      <c r="I329">
        <f t="shared" si="7"/>
        <v>3.911591078862662E-5</v>
      </c>
      <c r="J329">
        <f t="shared" ref="J329:J360" si="13">J328+F329</f>
        <v>9.8585702572506593E-5</v>
      </c>
      <c r="K329">
        <f t="shared" ref="K329:K360" si="14">K328+G329</f>
        <v>3.9302137556891247E-4</v>
      </c>
      <c r="L329">
        <f t="shared" ref="L329:L392" si="15">L328+H329</f>
        <v>2.4580353907070957E-4</v>
      </c>
      <c r="M329">
        <f t="shared" ref="M329:M392" si="16">M328+I329</f>
        <v>4.8962804448364283E-5</v>
      </c>
      <c r="O329">
        <f t="shared" si="8"/>
        <v>-0.48</v>
      </c>
      <c r="P329">
        <f t="shared" si="9"/>
        <v>3.9115910788626619E-3</v>
      </c>
      <c r="Q329">
        <f t="shared" si="10"/>
        <v>3.911591078862662E-5</v>
      </c>
      <c r="R329">
        <f t="shared" ref="R329:R377" si="17">R328+Q329</f>
        <v>4.8962804448364283E-5</v>
      </c>
      <c r="S329">
        <f t="shared" si="11"/>
        <v>-3.1478955399165913E-4</v>
      </c>
      <c r="T329">
        <f t="shared" ref="T329:T377" si="18">T328+S329</f>
        <v>-3.9368146924469052E-4</v>
      </c>
    </row>
    <row r="330" spans="1:20">
      <c r="A330">
        <f t="shared" si="12"/>
        <v>-0.47</v>
      </c>
      <c r="B330">
        <f t="shared" si="1"/>
        <v>-1.4765485471872026</v>
      </c>
      <c r="C330">
        <f t="shared" si="2"/>
        <v>0.13308925302709979</v>
      </c>
      <c r="D330">
        <f t="shared" si="3"/>
        <v>-0.2649971964224318</v>
      </c>
      <c r="E330">
        <f t="shared" si="4"/>
        <v>-9.3273001267210526E-2</v>
      </c>
      <c r="F330">
        <f t="shared" si="5"/>
        <v>1.7712749271311389E-4</v>
      </c>
      <c r="G330">
        <f t="shared" si="6"/>
        <v>7.0223514111748906E-4</v>
      </c>
      <c r="H330">
        <f t="shared" si="0"/>
        <v>4.3968131691530149E-4</v>
      </c>
      <c r="I330">
        <f t="shared" si="7"/>
        <v>8.6998527653930568E-5</v>
      </c>
      <c r="J330">
        <f t="shared" si="13"/>
        <v>2.7571319528562049E-4</v>
      </c>
      <c r="K330">
        <f t="shared" si="14"/>
        <v>1.0952565166864015E-3</v>
      </c>
      <c r="L330">
        <f t="shared" si="15"/>
        <v>6.8548485598601112E-4</v>
      </c>
      <c r="M330">
        <f t="shared" si="16"/>
        <v>1.3596133210229486E-4</v>
      </c>
      <c r="O330">
        <f t="shared" si="8"/>
        <v>-0.47</v>
      </c>
      <c r="P330">
        <f t="shared" si="9"/>
        <v>8.6998527653930572E-3</v>
      </c>
      <c r="Q330">
        <f t="shared" si="10"/>
        <v>8.6998527653930568E-5</v>
      </c>
      <c r="R330">
        <f t="shared" si="17"/>
        <v>1.3596133210229486E-4</v>
      </c>
      <c r="S330">
        <f t="shared" si="11"/>
        <v>-7.0536557852274187E-4</v>
      </c>
      <c r="T330">
        <f t="shared" si="18"/>
        <v>-1.0990470477674325E-3</v>
      </c>
    </row>
    <row r="331" spans="1:20">
      <c r="A331">
        <f t="shared" si="12"/>
        <v>-0.45999999999999996</v>
      </c>
      <c r="B331">
        <f t="shared" si="1"/>
        <v>-1.4451326206513047</v>
      </c>
      <c r="C331">
        <f t="shared" si="2"/>
        <v>0.17724795872271421</v>
      </c>
      <c r="D331">
        <f t="shared" si="3"/>
        <v>-0.35170061125357299</v>
      </c>
      <c r="E331">
        <f t="shared" si="4"/>
        <v>-0.12335665360055076</v>
      </c>
      <c r="F331">
        <f t="shared" si="5"/>
        <v>3.1416838871369001E-4</v>
      </c>
      <c r="G331">
        <f t="shared" si="6"/>
        <v>1.2369331995613687E-3</v>
      </c>
      <c r="H331">
        <f t="shared" si="0"/>
        <v>7.7555079413752935E-4</v>
      </c>
      <c r="I331">
        <f t="shared" si="7"/>
        <v>1.5216863987526274E-4</v>
      </c>
      <c r="J331">
        <f t="shared" si="13"/>
        <v>5.898815839993105E-4</v>
      </c>
      <c r="K331">
        <f t="shared" si="14"/>
        <v>2.3321897162477704E-3</v>
      </c>
      <c r="L331">
        <f t="shared" si="15"/>
        <v>1.4610356501235404E-3</v>
      </c>
      <c r="M331">
        <f t="shared" si="16"/>
        <v>2.8812997197755761E-4</v>
      </c>
      <c r="O331">
        <f t="shared" si="8"/>
        <v>-0.45999999999999996</v>
      </c>
      <c r="P331">
        <f t="shared" si="9"/>
        <v>1.5216863987526275E-2</v>
      </c>
      <c r="Q331">
        <f t="shared" si="10"/>
        <v>1.5216863987526274E-4</v>
      </c>
      <c r="R331">
        <f t="shared" si="17"/>
        <v>2.8812997197755761E-4</v>
      </c>
      <c r="S331">
        <f t="shared" si="11"/>
        <v>-1.2467643085245332E-3</v>
      </c>
      <c r="T331">
        <f t="shared" si="18"/>
        <v>-2.3458113562919657E-3</v>
      </c>
    </row>
    <row r="332" spans="1:20">
      <c r="A332">
        <f t="shared" si="12"/>
        <v>-0.44999999999999996</v>
      </c>
      <c r="B332">
        <f t="shared" si="1"/>
        <v>-1.4137166941154067</v>
      </c>
      <c r="C332">
        <f t="shared" si="2"/>
        <v>0.2212317420824747</v>
      </c>
      <c r="D332">
        <f t="shared" si="3"/>
        <v>-0.43701602444882187</v>
      </c>
      <c r="E332">
        <f t="shared" si="4"/>
        <v>-0.15258252933471683</v>
      </c>
      <c r="F332">
        <f t="shared" si="5"/>
        <v>4.8943483704846609E-4</v>
      </c>
      <c r="G332">
        <f t="shared" si="6"/>
        <v>1.9098300562505328E-3</v>
      </c>
      <c r="H332">
        <f t="shared" si="0"/>
        <v>1.1996324466494995E-3</v>
      </c>
      <c r="I332">
        <f t="shared" si="7"/>
        <v>2.3281428258179723E-4</v>
      </c>
      <c r="J332">
        <f t="shared" si="13"/>
        <v>1.0793164210477766E-3</v>
      </c>
      <c r="K332">
        <f t="shared" si="14"/>
        <v>4.2420197724983028E-3</v>
      </c>
      <c r="L332">
        <f t="shared" si="15"/>
        <v>2.6606680967730398E-3</v>
      </c>
      <c r="M332">
        <f t="shared" si="16"/>
        <v>5.209442545593549E-4</v>
      </c>
      <c r="O332">
        <f t="shared" si="8"/>
        <v>-0.44999999999999996</v>
      </c>
      <c r="P332">
        <f t="shared" si="9"/>
        <v>2.3281428258179724E-2</v>
      </c>
      <c r="Q332">
        <f t="shared" si="10"/>
        <v>2.3281428258179723E-4</v>
      </c>
      <c r="R332">
        <f t="shared" si="17"/>
        <v>5.209442545593549E-4</v>
      </c>
      <c r="S332">
        <f t="shared" si="11"/>
        <v>-1.9336363281354043E-3</v>
      </c>
      <c r="T332">
        <f t="shared" si="18"/>
        <v>-4.2794476844273703E-3</v>
      </c>
    </row>
    <row r="333" spans="1:20">
      <c r="A333">
        <f t="shared" si="12"/>
        <v>-0.43999999999999995</v>
      </c>
      <c r="B333">
        <f t="shared" si="1"/>
        <v>-1.3823007675795087</v>
      </c>
      <c r="C333">
        <f t="shared" si="2"/>
        <v>0.26499719642243169</v>
      </c>
      <c r="D333">
        <f t="shared" si="3"/>
        <v>-0.52060673504920141</v>
      </c>
      <c r="E333">
        <f t="shared" si="4"/>
        <v>-0.1807432380989536</v>
      </c>
      <c r="F333">
        <f t="shared" si="5"/>
        <v>7.0223514111748852E-4</v>
      </c>
      <c r="G333">
        <f t="shared" si="6"/>
        <v>2.7103137257858938E-3</v>
      </c>
      <c r="H333">
        <f t="shared" si="0"/>
        <v>1.7062744334516912E-3</v>
      </c>
      <c r="I333">
        <f t="shared" si="7"/>
        <v>3.2668118118495045E-4</v>
      </c>
      <c r="J333">
        <f t="shared" si="13"/>
        <v>1.781551562165265E-3</v>
      </c>
      <c r="K333">
        <f t="shared" si="14"/>
        <v>6.9523334982841967E-3</v>
      </c>
      <c r="L333">
        <f t="shared" si="15"/>
        <v>4.3669425302247308E-3</v>
      </c>
      <c r="M333">
        <f t="shared" si="16"/>
        <v>8.4762543574430529E-4</v>
      </c>
      <c r="O333">
        <f t="shared" si="8"/>
        <v>-0.43999999999999995</v>
      </c>
      <c r="P333">
        <f t="shared" si="9"/>
        <v>3.2668118118495043E-2</v>
      </c>
      <c r="Q333">
        <f t="shared" si="10"/>
        <v>3.2668118118495045E-4</v>
      </c>
      <c r="R333">
        <f t="shared" si="17"/>
        <v>8.4762543574430529E-4</v>
      </c>
      <c r="S333">
        <f t="shared" si="11"/>
        <v>-2.7591865045334817E-3</v>
      </c>
      <c r="T333">
        <f t="shared" si="18"/>
        <v>-7.0386341889608524E-3</v>
      </c>
    </row>
    <row r="334" spans="1:20">
      <c r="A334">
        <f t="shared" si="12"/>
        <v>-0.42999999999999994</v>
      </c>
      <c r="B334">
        <f t="shared" si="1"/>
        <v>-1.350884841043611</v>
      </c>
      <c r="C334">
        <f t="shared" si="2"/>
        <v>0.3085011305230187</v>
      </c>
      <c r="D334">
        <f t="shared" si="3"/>
        <v>-0.60214284870893442</v>
      </c>
      <c r="E334">
        <f t="shared" si="4"/>
        <v>-0.20763605016853015</v>
      </c>
      <c r="F334">
        <f t="shared" si="5"/>
        <v>9.5172947533980615E-4</v>
      </c>
      <c r="G334">
        <f t="shared" si="6"/>
        <v>3.625760102513107E-3</v>
      </c>
      <c r="H334">
        <f t="shared" si="0"/>
        <v>2.2887447889264564E-3</v>
      </c>
      <c r="I334">
        <f t="shared" si="7"/>
        <v>4.3112729329588374E-4</v>
      </c>
      <c r="J334">
        <f t="shared" si="13"/>
        <v>2.7332810375050713E-3</v>
      </c>
      <c r="K334">
        <f t="shared" si="14"/>
        <v>1.0578093600797304E-2</v>
      </c>
      <c r="L334">
        <f t="shared" si="15"/>
        <v>6.6556873191511868E-3</v>
      </c>
      <c r="M334">
        <f t="shared" si="16"/>
        <v>1.2787527290401891E-3</v>
      </c>
      <c r="O334">
        <f t="shared" si="8"/>
        <v>-0.42999999999999994</v>
      </c>
      <c r="P334">
        <f t="shared" si="9"/>
        <v>4.3112729329588373E-2</v>
      </c>
      <c r="Q334">
        <f t="shared" si="10"/>
        <v>4.3112729329588374E-4</v>
      </c>
      <c r="R334">
        <f t="shared" si="17"/>
        <v>1.2787527290401891E-3</v>
      </c>
      <c r="S334">
        <f t="shared" si="11"/>
        <v>-3.7152349912611456E-3</v>
      </c>
      <c r="T334">
        <f t="shared" si="18"/>
        <v>-1.0753869180221998E-2</v>
      </c>
    </row>
    <row r="335" spans="1:20">
      <c r="A335">
        <f t="shared" si="12"/>
        <v>-0.41999999999999993</v>
      </c>
      <c r="B335">
        <f t="shared" si="1"/>
        <v>-1.319468914507713</v>
      </c>
      <c r="C335">
        <f t="shared" si="2"/>
        <v>0.3517006112535726</v>
      </c>
      <c r="D335">
        <f t="shared" si="3"/>
        <v>-0.68130257963771435</v>
      </c>
      <c r="E335">
        <f t="shared" si="4"/>
        <v>-0.23306378693686064</v>
      </c>
      <c r="F335">
        <f t="shared" si="5"/>
        <v>1.2369331995613661E-3</v>
      </c>
      <c r="G335">
        <f t="shared" si="6"/>
        <v>4.641732050210041E-3</v>
      </c>
      <c r="H335">
        <f t="shared" si="0"/>
        <v>2.9393326248857033E-3</v>
      </c>
      <c r="I335">
        <f t="shared" si="7"/>
        <v>5.4318728781350381E-4</v>
      </c>
      <c r="J335">
        <f t="shared" si="13"/>
        <v>3.9702142370664373E-3</v>
      </c>
      <c r="K335">
        <f t="shared" si="14"/>
        <v>1.5219825651007345E-2</v>
      </c>
      <c r="L335">
        <f t="shared" si="15"/>
        <v>9.5950199440368901E-3</v>
      </c>
      <c r="M335">
        <f t="shared" si="16"/>
        <v>1.8219400168536929E-3</v>
      </c>
      <c r="O335">
        <f t="shared" si="8"/>
        <v>-0.41999999999999993</v>
      </c>
      <c r="P335">
        <f t="shared" si="9"/>
        <v>5.4318728781350384E-2</v>
      </c>
      <c r="Q335">
        <f t="shared" si="10"/>
        <v>5.4318728781350381E-4</v>
      </c>
      <c r="R335">
        <f t="shared" si="17"/>
        <v>1.8219400168536929E-3</v>
      </c>
      <c r="S335">
        <f t="shared" si="11"/>
        <v>-4.7922906741443994E-3</v>
      </c>
      <c r="T335">
        <f t="shared" si="18"/>
        <v>-1.5546159854366397E-2</v>
      </c>
    </row>
    <row r="336" spans="1:20">
      <c r="A336">
        <f t="shared" si="12"/>
        <v>-0.40999999999999992</v>
      </c>
      <c r="B336">
        <f t="shared" si="1"/>
        <v>-1.288052987971815</v>
      </c>
      <c r="C336">
        <f t="shared" si="2"/>
        <v>0.3945530059421487</v>
      </c>
      <c r="D336">
        <f t="shared" si="3"/>
        <v>-0.75777352054220537</v>
      </c>
      <c r="E336">
        <f t="shared" si="4"/>
        <v>-0.25683568893976744</v>
      </c>
      <c r="F336">
        <f t="shared" si="5"/>
        <v>1.5567207449798523E-3</v>
      </c>
      <c r="G336">
        <f t="shared" si="6"/>
        <v>5.7422070843492811E-3</v>
      </c>
      <c r="H336">
        <f t="shared" si="0"/>
        <v>3.6494639146645667E-3</v>
      </c>
      <c r="I336">
        <f t="shared" si="7"/>
        <v>6.5964571113164992E-4</v>
      </c>
      <c r="J336">
        <f t="shared" si="13"/>
        <v>5.5269349820462896E-3</v>
      </c>
      <c r="K336">
        <f t="shared" si="14"/>
        <v>2.0962032735356625E-2</v>
      </c>
      <c r="L336">
        <f t="shared" si="15"/>
        <v>1.3244483858701457E-2</v>
      </c>
      <c r="M336">
        <f t="shared" si="16"/>
        <v>2.4815857279853427E-3</v>
      </c>
      <c r="O336">
        <f t="shared" si="8"/>
        <v>-0.40999999999999992</v>
      </c>
      <c r="P336">
        <f t="shared" si="9"/>
        <v>6.5964571113164991E-2</v>
      </c>
      <c r="Q336">
        <f t="shared" si="10"/>
        <v>6.5964571113164992E-4</v>
      </c>
      <c r="R336">
        <f t="shared" si="17"/>
        <v>2.4815857279853427E-3</v>
      </c>
      <c r="S336">
        <f t="shared" si="11"/>
        <v>-5.9796364070658341E-3</v>
      </c>
      <c r="T336">
        <f t="shared" si="18"/>
        <v>-2.152579626143223E-2</v>
      </c>
    </row>
    <row r="337" spans="1:20">
      <c r="A337">
        <f t="shared" si="12"/>
        <v>-0.39999999999999991</v>
      </c>
      <c r="B337">
        <f t="shared" si="1"/>
        <v>-1.256637061435917</v>
      </c>
      <c r="C337">
        <f t="shared" si="2"/>
        <v>0.43701602444882143</v>
      </c>
      <c r="D337">
        <f t="shared" si="3"/>
        <v>-0.8312538755549076</v>
      </c>
      <c r="E337">
        <f t="shared" si="4"/>
        <v>-0.27876825791752596</v>
      </c>
      <c r="F337">
        <f t="shared" si="5"/>
        <v>1.9098300562505289E-3</v>
      </c>
      <c r="G337">
        <f t="shared" si="6"/>
        <v>6.9098300562505377E-3</v>
      </c>
      <c r="H337">
        <f t="shared" si="0"/>
        <v>4.4098300562505337E-3</v>
      </c>
      <c r="I337">
        <f t="shared" si="7"/>
        <v>7.7711741622372283E-4</v>
      </c>
      <c r="J337">
        <f t="shared" si="13"/>
        <v>7.4367650382968185E-3</v>
      </c>
      <c r="K337">
        <f t="shared" si="14"/>
        <v>2.7871862791607162E-2</v>
      </c>
      <c r="L337">
        <f t="shared" si="15"/>
        <v>1.7654313914951991E-2</v>
      </c>
      <c r="M337">
        <f t="shared" si="16"/>
        <v>3.2587031442090656E-3</v>
      </c>
      <c r="O337">
        <f t="shared" si="8"/>
        <v>-0.39999999999999991</v>
      </c>
      <c r="P337">
        <f t="shared" si="9"/>
        <v>7.771174162237228E-2</v>
      </c>
      <c r="Q337">
        <f t="shared" si="10"/>
        <v>7.7711741622372283E-4</v>
      </c>
      <c r="R337">
        <f t="shared" si="17"/>
        <v>3.2587031442090656E-3</v>
      </c>
      <c r="S337">
        <f t="shared" si="11"/>
        <v>-7.2654252800536216E-3</v>
      </c>
      <c r="T337">
        <f t="shared" si="18"/>
        <v>-2.8791221541485851E-2</v>
      </c>
    </row>
    <row r="338" spans="1:20">
      <c r="A338">
        <f t="shared" si="12"/>
        <v>-0.3899999999999999</v>
      </c>
      <c r="B338">
        <f t="shared" si="1"/>
        <v>-1.225221134900019</v>
      </c>
      <c r="C338">
        <f t="shared" si="2"/>
        <v>0.47904776090094736</v>
      </c>
      <c r="D338">
        <f t="shared" si="3"/>
        <v>-0.90145365128456645</v>
      </c>
      <c r="E338">
        <f t="shared" si="4"/>
        <v>-0.29868606950339849</v>
      </c>
      <c r="F338">
        <f t="shared" si="5"/>
        <v>2.2948675722421121E-3</v>
      </c>
      <c r="G338">
        <f t="shared" si="6"/>
        <v>8.1261868541427675E-3</v>
      </c>
      <c r="H338">
        <f t="shared" si="0"/>
        <v>5.2105272131924398E-3</v>
      </c>
      <c r="I338">
        <f t="shared" si="7"/>
        <v>8.9213368115389005E-4</v>
      </c>
      <c r="J338">
        <f t="shared" si="13"/>
        <v>9.7316326105389307E-3</v>
      </c>
      <c r="K338">
        <f t="shared" si="14"/>
        <v>3.599804964574993E-2</v>
      </c>
      <c r="L338">
        <f t="shared" si="15"/>
        <v>2.2864841128144429E-2</v>
      </c>
      <c r="M338">
        <f t="shared" si="16"/>
        <v>4.1508368253629557E-3</v>
      </c>
      <c r="O338">
        <f t="shared" si="8"/>
        <v>-0.3899999999999999</v>
      </c>
      <c r="P338">
        <f t="shared" si="9"/>
        <v>8.9213368115389005E-2</v>
      </c>
      <c r="Q338">
        <f t="shared" si="10"/>
        <v>8.9213368115389005E-4</v>
      </c>
      <c r="R338">
        <f t="shared" si="17"/>
        <v>4.1508368253629557E-3</v>
      </c>
      <c r="S338">
        <f t="shared" si="11"/>
        <v>-8.6367870640770995E-3</v>
      </c>
      <c r="T338">
        <f t="shared" si="18"/>
        <v>-3.7428008605562953E-2</v>
      </c>
    </row>
    <row r="339" spans="1:20">
      <c r="A339">
        <f t="shared" si="12"/>
        <v>-0.37999999999999989</v>
      </c>
      <c r="B339">
        <f t="shared" si="1"/>
        <v>-1.1938052083641211</v>
      </c>
      <c r="C339">
        <f t="shared" si="2"/>
        <v>0.52060673504920107</v>
      </c>
      <c r="D339">
        <f t="shared" si="3"/>
        <v>-0.96809580128760409</v>
      </c>
      <c r="E339">
        <f t="shared" si="4"/>
        <v>-0.31642255324401086</v>
      </c>
      <c r="F339">
        <f t="shared" si="5"/>
        <v>2.7103137257858908E-3</v>
      </c>
      <c r="G339">
        <f t="shared" si="6"/>
        <v>9.3720948047068819E-3</v>
      </c>
      <c r="H339">
        <f t="shared" si="0"/>
        <v>6.0412042652463862E-3</v>
      </c>
      <c r="I339">
        <f t="shared" si="7"/>
        <v>1.0012323220145894E-3</v>
      </c>
      <c r="J339">
        <f t="shared" si="13"/>
        <v>1.2441946336324821E-2</v>
      </c>
      <c r="K339">
        <f t="shared" si="14"/>
        <v>4.5370144450456812E-2</v>
      </c>
      <c r="L339">
        <f t="shared" si="15"/>
        <v>2.8906045393390815E-2</v>
      </c>
      <c r="M339">
        <f t="shared" si="16"/>
        <v>5.1520691473775446E-3</v>
      </c>
      <c r="O339">
        <f t="shared" si="8"/>
        <v>-0.37999999999999989</v>
      </c>
      <c r="P339">
        <f t="shared" si="9"/>
        <v>0.10012323220145893</v>
      </c>
      <c r="Q339">
        <f t="shared" si="10"/>
        <v>1.0012323220145894E-3</v>
      </c>
      <c r="R339">
        <f t="shared" si="17"/>
        <v>5.1520691473775446E-3</v>
      </c>
      <c r="S339">
        <f t="shared" si="11"/>
        <v>-1.0079943886463594E-2</v>
      </c>
      <c r="T339">
        <f t="shared" si="18"/>
        <v>-4.7507952492026551E-2</v>
      </c>
    </row>
    <row r="340" spans="1:20">
      <c r="A340">
        <f t="shared" si="12"/>
        <v>-0.36999999999999988</v>
      </c>
      <c r="B340">
        <f t="shared" si="1"/>
        <v>-1.1623892818282231</v>
      </c>
      <c r="C340">
        <f t="shared" si="2"/>
        <v>0.56165193320357409</v>
      </c>
      <c r="D340">
        <f t="shared" si="3"/>
        <v>-1.0309173194438608</v>
      </c>
      <c r="E340">
        <f t="shared" si="4"/>
        <v>-0.3318207367866311</v>
      </c>
      <c r="F340">
        <f t="shared" si="5"/>
        <v>3.1545289407131204E-3</v>
      </c>
      <c r="G340">
        <f t="shared" si="6"/>
        <v>1.0627905195293153E-2</v>
      </c>
      <c r="H340">
        <f t="shared" si="0"/>
        <v>6.8912170680031368E-3</v>
      </c>
      <c r="I340">
        <f t="shared" si="7"/>
        <v>1.1010500136162272E-3</v>
      </c>
      <c r="J340">
        <f t="shared" si="13"/>
        <v>1.5596475277037941E-2</v>
      </c>
      <c r="K340">
        <f t="shared" si="14"/>
        <v>5.5998049645749962E-2</v>
      </c>
      <c r="L340">
        <f t="shared" si="15"/>
        <v>3.5797262461393954E-2</v>
      </c>
      <c r="M340">
        <f t="shared" si="16"/>
        <v>6.2531191609937718E-3</v>
      </c>
      <c r="O340">
        <f t="shared" si="8"/>
        <v>-0.36999999999999988</v>
      </c>
      <c r="P340">
        <f t="shared" si="9"/>
        <v>0.11010500136162273</v>
      </c>
      <c r="Q340">
        <f t="shared" si="10"/>
        <v>1.1010500136162272E-3</v>
      </c>
      <c r="R340">
        <f t="shared" si="17"/>
        <v>6.2531191609937718E-3</v>
      </c>
      <c r="S340">
        <f t="shared" si="11"/>
        <v>-1.1580334108773819E-2</v>
      </c>
      <c r="T340">
        <f t="shared" si="18"/>
        <v>-5.9088286600800372E-2</v>
      </c>
    </row>
    <row r="341" spans="1:20">
      <c r="A341">
        <f t="shared" si="12"/>
        <v>-0.35999999999999988</v>
      </c>
      <c r="B341">
        <f t="shared" si="1"/>
        <v>-1.1309733552923251</v>
      </c>
      <c r="C341">
        <f t="shared" si="2"/>
        <v>0.60214284870893464</v>
      </c>
      <c r="D341">
        <f t="shared" si="3"/>
        <v>-1.0896702779215952</v>
      </c>
      <c r="E341">
        <f t="shared" si="4"/>
        <v>-0.34473395121071682</v>
      </c>
      <c r="F341">
        <f t="shared" si="5"/>
        <v>3.62576010251311E-3</v>
      </c>
      <c r="G341">
        <f t="shared" si="6"/>
        <v>1.1873813145857266E-2</v>
      </c>
      <c r="H341">
        <f t="shared" si="0"/>
        <v>7.7497866241851877E-3</v>
      </c>
      <c r="I341">
        <f t="shared" si="7"/>
        <v>1.1884149711735288E-3</v>
      </c>
      <c r="J341">
        <f t="shared" si="13"/>
        <v>1.9222235379551051E-2</v>
      </c>
      <c r="K341">
        <f t="shared" si="14"/>
        <v>6.7871862791607229E-2</v>
      </c>
      <c r="L341">
        <f t="shared" si="15"/>
        <v>4.3547049085579145E-2</v>
      </c>
      <c r="M341">
        <f t="shared" si="16"/>
        <v>7.4415341321673011E-3</v>
      </c>
      <c r="O341">
        <f t="shared" si="8"/>
        <v>-0.35999999999999988</v>
      </c>
      <c r="P341">
        <f t="shared" si="9"/>
        <v>0.11884149711735288</v>
      </c>
      <c r="Q341">
        <f t="shared" si="10"/>
        <v>1.1884149711735288E-3</v>
      </c>
      <c r="R341">
        <f t="shared" si="17"/>
        <v>7.4415341321673011E-3</v>
      </c>
      <c r="S341">
        <f t="shared" si="11"/>
        <v>-1.3122743306023317E-2</v>
      </c>
      <c r="T341">
        <f t="shared" si="18"/>
        <v>-7.2211029906823682E-2</v>
      </c>
    </row>
    <row r="342" spans="1:20">
      <c r="A342">
        <f t="shared" si="12"/>
        <v>-0.34999999999999987</v>
      </c>
      <c r="B342">
        <f t="shared" si="1"/>
        <v>-1.0995574287564271</v>
      </c>
      <c r="C342">
        <f t="shared" si="2"/>
        <v>0.64203952192020686</v>
      </c>
      <c r="D342">
        <f t="shared" si="3"/>
        <v>-1.1441228056353694</v>
      </c>
      <c r="E342">
        <f t="shared" si="4"/>
        <v>-0.35502649463540065</v>
      </c>
      <c r="F342">
        <f t="shared" si="5"/>
        <v>4.1221474770752782E-3</v>
      </c>
      <c r="G342">
        <f t="shared" si="6"/>
        <v>1.3090169943749492E-2</v>
      </c>
      <c r="H342">
        <f t="shared" si="0"/>
        <v>8.6061587104123843E-3</v>
      </c>
      <c r="I342">
        <f t="shared" si="7"/>
        <v>1.2604381189310018E-3</v>
      </c>
      <c r="J342">
        <f t="shared" si="13"/>
        <v>2.3344382856626329E-2</v>
      </c>
      <c r="K342">
        <f t="shared" si="14"/>
        <v>8.0962032735356723E-2</v>
      </c>
      <c r="L342">
        <f t="shared" si="15"/>
        <v>5.215320779599153E-2</v>
      </c>
      <c r="M342">
        <f t="shared" si="16"/>
        <v>8.7019722510983024E-3</v>
      </c>
      <c r="O342">
        <f t="shared" si="8"/>
        <v>-0.34999999999999987</v>
      </c>
      <c r="P342">
        <f t="shared" si="9"/>
        <v>0.12604381189310018</v>
      </c>
      <c r="Q342">
        <f t="shared" si="10"/>
        <v>1.2604381189310018E-3</v>
      </c>
      <c r="R342">
        <f t="shared" si="17"/>
        <v>8.7019722510983024E-3</v>
      </c>
      <c r="S342">
        <f t="shared" si="11"/>
        <v>-1.4691441182962766E-2</v>
      </c>
      <c r="T342">
        <f t="shared" si="18"/>
        <v>-8.6902471089786451E-2</v>
      </c>
    </row>
    <row r="343" spans="1:20">
      <c r="A343">
        <f t="shared" si="12"/>
        <v>-0.33999999999999986</v>
      </c>
      <c r="B343">
        <f t="shared" si="1"/>
        <v>-1.0681415022205292</v>
      </c>
      <c r="C343">
        <f t="shared" si="2"/>
        <v>0.68130257963771446</v>
      </c>
      <c r="D343">
        <f t="shared" si="3"/>
        <v>-1.1940600033352908</v>
      </c>
      <c r="E343">
        <f t="shared" si="4"/>
        <v>-0.36257425140029997</v>
      </c>
      <c r="F343">
        <f t="shared" si="5"/>
        <v>4.6417320502100427E-3</v>
      </c>
      <c r="G343">
        <f t="shared" si="6"/>
        <v>1.4257792915650746E-2</v>
      </c>
      <c r="H343">
        <f t="shared" si="0"/>
        <v>9.449762482930394E-3</v>
      </c>
      <c r="I343">
        <f t="shared" si="7"/>
        <v>1.3146008777848793E-3</v>
      </c>
      <c r="J343">
        <f t="shared" si="13"/>
        <v>2.7986114906836373E-2</v>
      </c>
      <c r="K343">
        <f t="shared" si="14"/>
        <v>9.5219825651007464E-2</v>
      </c>
      <c r="L343">
        <f t="shared" si="15"/>
        <v>6.160297027892192E-2</v>
      </c>
      <c r="M343">
        <f t="shared" si="16"/>
        <v>1.0016573128883181E-2</v>
      </c>
      <c r="O343">
        <f t="shared" si="8"/>
        <v>-0.33999999999999986</v>
      </c>
      <c r="P343">
        <f t="shared" si="9"/>
        <v>0.13146008777848792</v>
      </c>
      <c r="Q343">
        <f t="shared" si="10"/>
        <v>1.3146008777848793E-3</v>
      </c>
      <c r="R343">
        <f t="shared" si="17"/>
        <v>1.0016573128883181E-2</v>
      </c>
      <c r="S343">
        <f t="shared" si="11"/>
        <v>-1.6270323210291031E-2</v>
      </c>
      <c r="T343">
        <f t="shared" si="18"/>
        <v>-0.10317279430007747</v>
      </c>
    </row>
    <row r="344" spans="1:20">
      <c r="A344">
        <f t="shared" si="12"/>
        <v>-0.32999999999999985</v>
      </c>
      <c r="B344">
        <f t="shared" si="1"/>
        <v>-1.0367255756846312</v>
      </c>
      <c r="C344">
        <f t="shared" si="2"/>
        <v>0.719893273963777</v>
      </c>
      <c r="D344">
        <f t="shared" si="3"/>
        <v>-1.2392847917161731</v>
      </c>
      <c r="E344">
        <f t="shared" si="4"/>
        <v>-0.36726526429349232</v>
      </c>
      <c r="F344">
        <f t="shared" si="5"/>
        <v>5.1824632589828569E-3</v>
      </c>
      <c r="G344">
        <f t="shared" si="6"/>
        <v>1.5358267949789986E-2</v>
      </c>
      <c r="H344">
        <f t="shared" si="0"/>
        <v>1.0270365604386421E-2</v>
      </c>
      <c r="I344">
        <f t="shared" si="7"/>
        <v>1.3488377435656883E-3</v>
      </c>
      <c r="J344">
        <f t="shared" si="13"/>
        <v>3.3168578165819231E-2</v>
      </c>
      <c r="K344">
        <f t="shared" si="14"/>
        <v>0.11057809360079746</v>
      </c>
      <c r="L344">
        <f t="shared" si="15"/>
        <v>7.187333588330834E-2</v>
      </c>
      <c r="M344">
        <f t="shared" si="16"/>
        <v>1.1365410872448869E-2</v>
      </c>
      <c r="O344">
        <f t="shared" si="8"/>
        <v>-0.32999999999999985</v>
      </c>
      <c r="P344">
        <f t="shared" si="9"/>
        <v>0.13488377435656881</v>
      </c>
      <c r="Q344">
        <f t="shared" si="10"/>
        <v>1.3488377435656883E-3</v>
      </c>
      <c r="R344">
        <f t="shared" si="17"/>
        <v>1.1365410872448869E-2</v>
      </c>
      <c r="S344">
        <f t="shared" si="11"/>
        <v>-1.7843055721641469E-2</v>
      </c>
      <c r="T344">
        <f t="shared" si="18"/>
        <v>-0.12101585002171894</v>
      </c>
    </row>
    <row r="345" spans="1:20">
      <c r="A345">
        <f t="shared" si="12"/>
        <v>-0.31999999999999984</v>
      </c>
      <c r="B345">
        <f t="shared" si="1"/>
        <v>-1.0053096491487332</v>
      </c>
      <c r="C345">
        <f t="shared" si="2"/>
        <v>0.75777352054220559</v>
      </c>
      <c r="D345">
        <f t="shared" si="3"/>
        <v>-1.2796186891995176</v>
      </c>
      <c r="E345">
        <f t="shared" si="4"/>
        <v>-0.36900025748702286</v>
      </c>
      <c r="F345">
        <f t="shared" si="5"/>
        <v>5.7422070843492845E-3</v>
      </c>
      <c r="G345">
        <f t="shared" si="6"/>
        <v>1.6374239897486917E-2</v>
      </c>
      <c r="H345">
        <f t="shared" si="0"/>
        <v>1.10582234909181E-2</v>
      </c>
      <c r="I345">
        <f t="shared" si="7"/>
        <v>1.3616119002548921E-3</v>
      </c>
      <c r="J345">
        <f t="shared" si="13"/>
        <v>3.8910785250168514E-2</v>
      </c>
      <c r="K345">
        <f t="shared" si="14"/>
        <v>0.12695233349828439</v>
      </c>
      <c r="L345">
        <f t="shared" si="15"/>
        <v>8.2931559374226443E-2</v>
      </c>
      <c r="M345">
        <f t="shared" si="16"/>
        <v>1.2727022772703761E-2</v>
      </c>
      <c r="O345">
        <f t="shared" si="8"/>
        <v>-0.31999999999999984</v>
      </c>
      <c r="P345">
        <f t="shared" si="9"/>
        <v>0.13616119002548921</v>
      </c>
      <c r="Q345">
        <f t="shared" si="10"/>
        <v>1.3616119002548921E-3</v>
      </c>
      <c r="R345">
        <f t="shared" si="17"/>
        <v>1.2727022772703761E-2</v>
      </c>
      <c r="S345">
        <f t="shared" si="11"/>
        <v>-1.9393223181326417E-2</v>
      </c>
      <c r="T345">
        <f t="shared" si="18"/>
        <v>-0.14040907320304535</v>
      </c>
    </row>
    <row r="346" spans="1:20">
      <c r="A346">
        <f t="shared" si="12"/>
        <v>-0.30999999999999983</v>
      </c>
      <c r="B346">
        <f t="shared" si="1"/>
        <v>-0.97389372261283536</v>
      </c>
      <c r="C346">
        <f t="shared" si="2"/>
        <v>0.79490593614296468</v>
      </c>
      <c r="D346">
        <f t="shared" si="3"/>
        <v>-1.3149025163187624</v>
      </c>
      <c r="E346">
        <f t="shared" si="4"/>
        <v>-0.36769310803612082</v>
      </c>
      <c r="F346">
        <f t="shared" si="5"/>
        <v>6.3187544731532312E-3</v>
      </c>
      <c r="G346">
        <f t="shared" si="6"/>
        <v>1.7289686274214133E-2</v>
      </c>
      <c r="H346">
        <f t="shared" si="0"/>
        <v>1.1804220373683682E-2</v>
      </c>
      <c r="I346">
        <f t="shared" si="7"/>
        <v>1.3519822169726242E-3</v>
      </c>
      <c r="J346">
        <f t="shared" si="13"/>
        <v>4.5229539723321749E-2</v>
      </c>
      <c r="K346">
        <f t="shared" si="14"/>
        <v>0.14424201977249851</v>
      </c>
      <c r="L346">
        <f t="shared" si="15"/>
        <v>9.4735779747910129E-2</v>
      </c>
      <c r="M346">
        <f t="shared" si="16"/>
        <v>1.4079004989676385E-2</v>
      </c>
      <c r="O346">
        <f t="shared" si="8"/>
        <v>-0.30999999999999983</v>
      </c>
      <c r="P346">
        <f t="shared" si="9"/>
        <v>0.13519822169726242</v>
      </c>
      <c r="Q346">
        <f t="shared" si="10"/>
        <v>1.3519822169726242E-3</v>
      </c>
      <c r="R346">
        <f t="shared" si="17"/>
        <v>1.4079004989676385E-2</v>
      </c>
      <c r="S346">
        <f t="shared" si="11"/>
        <v>-2.0904476313422116E-2</v>
      </c>
      <c r="T346">
        <f t="shared" si="18"/>
        <v>-0.16131354951646748</v>
      </c>
    </row>
    <row r="347" spans="1:20">
      <c r="A347">
        <f t="shared" si="12"/>
        <v>-0.29999999999999982</v>
      </c>
      <c r="B347">
        <f t="shared" si="1"/>
        <v>-0.94247779607693738</v>
      </c>
      <c r="C347">
        <f t="shared" si="2"/>
        <v>0.8312538755549076</v>
      </c>
      <c r="D347">
        <f t="shared" si="3"/>
        <v>-1.3449970239279154</v>
      </c>
      <c r="E347">
        <f t="shared" si="4"/>
        <v>-0.36327126400268045</v>
      </c>
      <c r="F347">
        <f t="shared" si="5"/>
        <v>6.9098300562505377E-3</v>
      </c>
      <c r="G347">
        <f t="shared" si="6"/>
        <v>1.8090169943749495E-2</v>
      </c>
      <c r="H347">
        <f t="shared" si="0"/>
        <v>1.2500000000000016E-2</v>
      </c>
      <c r="I347">
        <f t="shared" si="7"/>
        <v>1.3196601125010519E-3</v>
      </c>
      <c r="J347">
        <f t="shared" si="13"/>
        <v>5.2139369779572287E-2</v>
      </c>
      <c r="K347">
        <f t="shared" si="14"/>
        <v>0.16233218971624799</v>
      </c>
      <c r="L347">
        <f t="shared" si="15"/>
        <v>0.10723577974791014</v>
      </c>
      <c r="M347">
        <f t="shared" si="16"/>
        <v>1.5398665102177437E-2</v>
      </c>
      <c r="O347">
        <f t="shared" si="8"/>
        <v>-0.29999999999999982</v>
      </c>
      <c r="P347">
        <f t="shared" si="9"/>
        <v>0.13196601125010518</v>
      </c>
      <c r="Q347">
        <f t="shared" si="10"/>
        <v>1.3196601125010519E-3</v>
      </c>
      <c r="R347">
        <f t="shared" si="17"/>
        <v>1.5398665102177437E-2</v>
      </c>
      <c r="S347">
        <f t="shared" si="11"/>
        <v>-2.2360679774997928E-2</v>
      </c>
      <c r="T347">
        <f t="shared" si="18"/>
        <v>-0.1836742292914654</v>
      </c>
    </row>
    <row r="348" spans="1:20">
      <c r="A348">
        <f t="shared" si="12"/>
        <v>-0.28999999999999981</v>
      </c>
      <c r="B348">
        <f t="shared" si="1"/>
        <v>-0.9110618695410394</v>
      </c>
      <c r="C348">
        <f t="shared" si="2"/>
        <v>0.86678146775017439</v>
      </c>
      <c r="D348">
        <f t="shared" si="3"/>
        <v>-1.3697834427543154</v>
      </c>
      <c r="E348">
        <f t="shared" si="4"/>
        <v>-0.35567610747565437</v>
      </c>
      <c r="F348">
        <f t="shared" si="5"/>
        <v>7.5131011283514661E-3</v>
      </c>
      <c r="G348">
        <f t="shared" si="6"/>
        <v>1.8763066800438648E-2</v>
      </c>
      <c r="H348">
        <f t="shared" si="0"/>
        <v>1.3138083964395057E-2</v>
      </c>
      <c r="I348">
        <f t="shared" si="7"/>
        <v>1.2650549342903324E-3</v>
      </c>
      <c r="J348">
        <f t="shared" si="13"/>
        <v>5.9652470907923749E-2</v>
      </c>
      <c r="K348">
        <f t="shared" si="14"/>
        <v>0.18109525651668665</v>
      </c>
      <c r="L348">
        <f t="shared" si="15"/>
        <v>0.1203738637123052</v>
      </c>
      <c r="M348">
        <f t="shared" si="16"/>
        <v>1.666372003646777E-2</v>
      </c>
      <c r="O348">
        <f t="shared" si="8"/>
        <v>-0.28999999999999981</v>
      </c>
      <c r="P348">
        <f t="shared" si="9"/>
        <v>0.12650549342903325</v>
      </c>
      <c r="Q348">
        <f t="shared" si="10"/>
        <v>1.2650549342903324E-3</v>
      </c>
      <c r="R348">
        <f t="shared" si="17"/>
        <v>1.666372003646777E-2</v>
      </c>
      <c r="S348">
        <f t="shared" si="11"/>
        <v>-2.3746058060209449E-2</v>
      </c>
      <c r="T348">
        <f t="shared" si="18"/>
        <v>-0.20742028735167484</v>
      </c>
    </row>
    <row r="349" spans="1:20">
      <c r="A349">
        <f t="shared" si="12"/>
        <v>-0.2799999999999998</v>
      </c>
      <c r="B349">
        <f t="shared" si="1"/>
        <v>-0.87964594300514143</v>
      </c>
      <c r="C349">
        <f t="shared" si="2"/>
        <v>0.90145365128456645</v>
      </c>
      <c r="D349">
        <f t="shared" si="3"/>
        <v>-1.389163952126693</v>
      </c>
      <c r="E349">
        <f t="shared" si="4"/>
        <v>-0.34486326097999881</v>
      </c>
      <c r="F349">
        <f t="shared" si="5"/>
        <v>8.1261868541427675E-3</v>
      </c>
      <c r="G349">
        <f t="shared" si="6"/>
        <v>1.929776485888253E-2</v>
      </c>
      <c r="H349">
        <f t="shared" si="0"/>
        <v>1.3711975856512649E-2</v>
      </c>
      <c r="I349">
        <f t="shared" si="7"/>
        <v>1.1893066877375878E-3</v>
      </c>
      <c r="J349">
        <f t="shared" si="13"/>
        <v>6.7778657762066513E-2</v>
      </c>
      <c r="K349">
        <f t="shared" si="14"/>
        <v>0.20039302137556919</v>
      </c>
      <c r="L349">
        <f t="shared" si="15"/>
        <v>0.13408583956881784</v>
      </c>
      <c r="M349">
        <f t="shared" si="16"/>
        <v>1.7853026724205356E-2</v>
      </c>
      <c r="O349">
        <f t="shared" si="8"/>
        <v>-0.2799999999999998</v>
      </c>
      <c r="P349">
        <f t="shared" si="9"/>
        <v>0.11893066877375878</v>
      </c>
      <c r="Q349">
        <f t="shared" si="10"/>
        <v>1.1893066877375878E-3</v>
      </c>
      <c r="R349">
        <f t="shared" si="17"/>
        <v>1.7853026724205356E-2</v>
      </c>
      <c r="S349">
        <f t="shared" si="11"/>
        <v>-2.504533833755012E-2</v>
      </c>
      <c r="T349">
        <f t="shared" si="18"/>
        <v>-0.23246562568922496</v>
      </c>
    </row>
    <row r="350" spans="1:20">
      <c r="A350">
        <f t="shared" si="12"/>
        <v>-0.2699999999999998</v>
      </c>
      <c r="B350">
        <f t="shared" si="1"/>
        <v>-0.84823001646924345</v>
      </c>
      <c r="C350">
        <f t="shared" si="2"/>
        <v>0.93523620889895898</v>
      </c>
      <c r="D350">
        <f t="shared" si="3"/>
        <v>-1.4030620660286672</v>
      </c>
      <c r="E350">
        <f t="shared" si="4"/>
        <v>-0.33080283599082566</v>
      </c>
      <c r="F350">
        <f t="shared" si="5"/>
        <v>8.7466676643569718E-3</v>
      </c>
      <c r="G350">
        <f t="shared" si="6"/>
        <v>1.9685831611286321E-2</v>
      </c>
      <c r="H350">
        <f t="shared" si="0"/>
        <v>1.4216249637821646E-2</v>
      </c>
      <c r="I350">
        <f t="shared" si="7"/>
        <v>1.0943051629957309E-3</v>
      </c>
      <c r="J350">
        <f t="shared" si="13"/>
        <v>7.6525325426423485E-2</v>
      </c>
      <c r="K350">
        <f t="shared" si="14"/>
        <v>0.22007885298685551</v>
      </c>
      <c r="L350">
        <f t="shared" si="15"/>
        <v>0.14830208920663948</v>
      </c>
      <c r="M350">
        <f t="shared" si="16"/>
        <v>1.8947331887201088E-2</v>
      </c>
      <c r="O350">
        <f t="shared" si="8"/>
        <v>-0.2699999999999998</v>
      </c>
      <c r="P350">
        <f t="shared" si="9"/>
        <v>0.10943051629957309</v>
      </c>
      <c r="Q350">
        <f t="shared" si="10"/>
        <v>1.0943051629957309E-3</v>
      </c>
      <c r="R350">
        <f t="shared" si="17"/>
        <v>1.8947331887201088E-2</v>
      </c>
      <c r="S350">
        <f t="shared" si="11"/>
        <v>-2.6243888949651829E-2</v>
      </c>
      <c r="T350">
        <f t="shared" si="18"/>
        <v>-0.25870951463887681</v>
      </c>
    </row>
    <row r="351" spans="1:20">
      <c r="A351">
        <f t="shared" si="12"/>
        <v>-0.25999999999999979</v>
      </c>
      <c r="B351">
        <f t="shared" si="1"/>
        <v>-0.81681408993334559</v>
      </c>
      <c r="C351">
        <f t="shared" si="2"/>
        <v>0.96809580128760409</v>
      </c>
      <c r="D351">
        <f t="shared" si="3"/>
        <v>-1.4114229349541116</v>
      </c>
      <c r="E351">
        <f t="shared" si="4"/>
        <v>-0.31347962249958244</v>
      </c>
      <c r="F351">
        <f t="shared" si="5"/>
        <v>9.3720948047068819E-3</v>
      </c>
      <c r="G351">
        <f t="shared" si="6"/>
        <v>1.9921147013144784E-2</v>
      </c>
      <c r="H351">
        <f t="shared" si="0"/>
        <v>1.4646620908925833E-2</v>
      </c>
      <c r="I351">
        <f t="shared" si="7"/>
        <v>9.8269473722480735E-4</v>
      </c>
      <c r="J351">
        <f t="shared" si="13"/>
        <v>8.5897420231130367E-2</v>
      </c>
      <c r="K351">
        <f t="shared" si="14"/>
        <v>0.2400000000000003</v>
      </c>
      <c r="L351">
        <f t="shared" si="15"/>
        <v>0.1629487101155653</v>
      </c>
      <c r="M351">
        <f t="shared" si="16"/>
        <v>1.9930026624425896E-2</v>
      </c>
      <c r="O351">
        <f t="shared" si="8"/>
        <v>-0.25999999999999979</v>
      </c>
      <c r="P351">
        <f t="shared" si="9"/>
        <v>9.8269473722480724E-2</v>
      </c>
      <c r="Q351">
        <f t="shared" si="10"/>
        <v>9.8269473722480735E-4</v>
      </c>
      <c r="R351">
        <f t="shared" si="17"/>
        <v>1.9930026624425896E-2</v>
      </c>
      <c r="S351">
        <f t="shared" si="11"/>
        <v>-2.7327852343402053E-2</v>
      </c>
      <c r="T351">
        <f t="shared" si="18"/>
        <v>-0.28603736698227888</v>
      </c>
    </row>
    <row r="352" spans="1:20">
      <c r="A352">
        <f t="shared" si="12"/>
        <v>-0.24999999999999978</v>
      </c>
      <c r="B352">
        <f t="shared" si="1"/>
        <v>-0.78539816339744761</v>
      </c>
      <c r="C352">
        <f t="shared" si="2"/>
        <v>1.0000000000000007</v>
      </c>
      <c r="D352">
        <f t="shared" si="3"/>
        <v>-1.4142135623730951</v>
      </c>
      <c r="E352">
        <f t="shared" si="4"/>
        <v>-0.29289321881345204</v>
      </c>
      <c r="F352">
        <f t="shared" si="5"/>
        <v>1.0000000000000014E-2</v>
      </c>
      <c r="G352">
        <f t="shared" si="6"/>
        <v>2.0000000000000004E-2</v>
      </c>
      <c r="H352">
        <f t="shared" si="0"/>
        <v>1.500000000000001E-2</v>
      </c>
      <c r="I352">
        <f t="shared" si="7"/>
        <v>8.5786437626904713E-4</v>
      </c>
      <c r="J352">
        <f t="shared" si="13"/>
        <v>9.5897420231130376E-2</v>
      </c>
      <c r="K352">
        <f t="shared" si="14"/>
        <v>0.26000000000000029</v>
      </c>
      <c r="L352">
        <f t="shared" si="15"/>
        <v>0.17794871011556532</v>
      </c>
      <c r="M352">
        <f t="shared" si="16"/>
        <v>2.0787891000694943E-2</v>
      </c>
      <c r="O352">
        <f t="shared" si="8"/>
        <v>-0.24999999999999978</v>
      </c>
      <c r="P352">
        <f t="shared" si="9"/>
        <v>8.5786437626904716E-2</v>
      </c>
      <c r="Q352">
        <f t="shared" si="10"/>
        <v>8.5786437626904713E-4</v>
      </c>
      <c r="R352">
        <f t="shared" si="17"/>
        <v>2.0787891000694943E-2</v>
      </c>
      <c r="S352">
        <f t="shared" si="11"/>
        <v>-2.8284271247461922E-2</v>
      </c>
      <c r="T352">
        <f t="shared" si="18"/>
        <v>-0.3143216382297408</v>
      </c>
    </row>
    <row r="353" spans="1:20">
      <c r="A353">
        <f t="shared" si="12"/>
        <v>-0.23999999999999977</v>
      </c>
      <c r="B353">
        <f t="shared" si="1"/>
        <v>-0.75398223686154964</v>
      </c>
      <c r="C353">
        <f t="shared" si="2"/>
        <v>1.0309173194438606</v>
      </c>
      <c r="D353">
        <f t="shared" si="3"/>
        <v>-1.4114229349541114</v>
      </c>
      <c r="E353">
        <f t="shared" si="4"/>
        <v>-0.26905810100685951</v>
      </c>
      <c r="F353">
        <f t="shared" si="5"/>
        <v>1.0627905195293148E-2</v>
      </c>
      <c r="G353">
        <f t="shared" si="6"/>
        <v>1.9921147013144777E-2</v>
      </c>
      <c r="H353">
        <f t="shared" si="0"/>
        <v>1.5274526104218963E-2</v>
      </c>
      <c r="I353">
        <f t="shared" si="7"/>
        <v>7.2392261717417429E-4</v>
      </c>
      <c r="J353">
        <f t="shared" si="13"/>
        <v>0.10652532542642353</v>
      </c>
      <c r="K353">
        <f t="shared" si="14"/>
        <v>0.27992114701314508</v>
      </c>
      <c r="L353">
        <f t="shared" si="15"/>
        <v>0.19322323621978427</v>
      </c>
      <c r="M353">
        <f t="shared" si="16"/>
        <v>2.1511813617869118E-2</v>
      </c>
      <c r="O353">
        <f t="shared" si="8"/>
        <v>-0.23999999999999977</v>
      </c>
      <c r="P353">
        <f t="shared" si="9"/>
        <v>7.239226171741743E-2</v>
      </c>
      <c r="Q353">
        <f t="shared" si="10"/>
        <v>7.2392261717417429E-4</v>
      </c>
      <c r="R353">
        <f t="shared" si="17"/>
        <v>2.1511813617869118E-2</v>
      </c>
      <c r="S353">
        <f t="shared" si="11"/>
        <v>-2.9101206974089577E-2</v>
      </c>
      <c r="T353">
        <f t="shared" si="18"/>
        <v>-0.34342284520383037</v>
      </c>
    </row>
    <row r="354" spans="1:20">
      <c r="A354">
        <f t="shared" si="12"/>
        <v>-0.22999999999999976</v>
      </c>
      <c r="B354">
        <f t="shared" si="1"/>
        <v>-0.72256631032565166</v>
      </c>
      <c r="C354">
        <f t="shared" si="2"/>
        <v>1.0608172479575857</v>
      </c>
      <c r="D354">
        <f t="shared" si="3"/>
        <v>-1.4030620660286668</v>
      </c>
      <c r="E354">
        <f t="shared" si="4"/>
        <v>-0.2420036316840177</v>
      </c>
      <c r="F354">
        <f t="shared" si="5"/>
        <v>1.1253332335643058E-2</v>
      </c>
      <c r="G354">
        <f t="shared" si="6"/>
        <v>1.9685831611286311E-2</v>
      </c>
      <c r="H354">
        <f t="shared" si="0"/>
        <v>1.5469581973464683E-2</v>
      </c>
      <c r="I354">
        <f t="shared" si="7"/>
        <v>5.85657577482537E-4</v>
      </c>
      <c r="J354">
        <f t="shared" si="13"/>
        <v>0.11777865776206659</v>
      </c>
      <c r="K354">
        <f t="shared" si="14"/>
        <v>0.29960697862443136</v>
      </c>
      <c r="L354">
        <f t="shared" si="15"/>
        <v>0.20869281819324895</v>
      </c>
      <c r="M354">
        <f t="shared" si="16"/>
        <v>2.2097471195351655E-2</v>
      </c>
      <c r="O354">
        <f t="shared" si="8"/>
        <v>-0.22999999999999976</v>
      </c>
      <c r="P354">
        <f t="shared" si="9"/>
        <v>5.8565757748253698E-2</v>
      </c>
      <c r="Q354">
        <f t="shared" si="10"/>
        <v>5.85657577482537E-4</v>
      </c>
      <c r="R354">
        <f t="shared" si="17"/>
        <v>2.2097471195351655E-2</v>
      </c>
      <c r="S354">
        <f t="shared" si="11"/>
        <v>-2.9767848791964292E-2</v>
      </c>
      <c r="T354">
        <f t="shared" si="18"/>
        <v>-0.37319069399579469</v>
      </c>
    </row>
    <row r="355" spans="1:20">
      <c r="A355">
        <f t="shared" si="12"/>
        <v>-0.21999999999999975</v>
      </c>
      <c r="B355">
        <f t="shared" si="1"/>
        <v>-0.69115038378975369</v>
      </c>
      <c r="C355">
        <f t="shared" si="2"/>
        <v>1.0896702779215952</v>
      </c>
      <c r="D355">
        <f t="shared" si="3"/>
        <v>-1.3891639521266921</v>
      </c>
      <c r="E355">
        <f t="shared" si="4"/>
        <v>-0.21177400795289858</v>
      </c>
      <c r="F355">
        <f t="shared" si="5"/>
        <v>1.1873813145857266E-2</v>
      </c>
      <c r="G355">
        <f t="shared" si="6"/>
        <v>1.9297764858882505E-2</v>
      </c>
      <c r="H355">
        <f t="shared" si="0"/>
        <v>1.5585789002369885E-2</v>
      </c>
      <c r="I355">
        <f t="shared" si="7"/>
        <v>4.4848230444434353E-4</v>
      </c>
      <c r="J355">
        <f t="shared" si="13"/>
        <v>0.12965247090792384</v>
      </c>
      <c r="K355">
        <f t="shared" si="14"/>
        <v>0.31890474348331388</v>
      </c>
      <c r="L355">
        <f t="shared" si="15"/>
        <v>0.22427860719561882</v>
      </c>
      <c r="M355">
        <f t="shared" si="16"/>
        <v>2.2545953499796E-2</v>
      </c>
      <c r="O355">
        <f t="shared" si="8"/>
        <v>-0.21999999999999975</v>
      </c>
      <c r="P355">
        <f t="shared" si="9"/>
        <v>4.4848230444434353E-2</v>
      </c>
      <c r="Q355">
        <f t="shared" si="10"/>
        <v>4.4848230444434353E-4</v>
      </c>
      <c r="R355">
        <f t="shared" si="17"/>
        <v>2.2545953499796E-2</v>
      </c>
      <c r="S355">
        <f t="shared" si="11"/>
        <v>-3.0274613395851083E-2</v>
      </c>
      <c r="T355">
        <f t="shared" si="18"/>
        <v>-0.40346530739164577</v>
      </c>
    </row>
    <row r="356" spans="1:20">
      <c r="A356">
        <f t="shared" si="12"/>
        <v>-0.20999999999999974</v>
      </c>
      <c r="B356">
        <f t="shared" si="1"/>
        <v>-0.65973445725385571</v>
      </c>
      <c r="C356">
        <f t="shared" si="2"/>
        <v>1.1174479348787829</v>
      </c>
      <c r="D356">
        <f t="shared" si="3"/>
        <v>-1.3697834427543143</v>
      </c>
      <c r="E356">
        <f t="shared" si="4"/>
        <v>-0.17842814875293969</v>
      </c>
      <c r="F356">
        <f t="shared" si="5"/>
        <v>1.2486898871648567E-2</v>
      </c>
      <c r="G356">
        <f t="shared" si="6"/>
        <v>1.876306680043862E-2</v>
      </c>
      <c r="H356">
        <f t="shared" si="0"/>
        <v>1.5624982836043595E-2</v>
      </c>
      <c r="I356">
        <f t="shared" si="7"/>
        <v>3.1836604267401183E-4</v>
      </c>
      <c r="J356">
        <f t="shared" si="13"/>
        <v>0.14213936977957239</v>
      </c>
      <c r="K356">
        <f t="shared" si="14"/>
        <v>0.33766781028375248</v>
      </c>
      <c r="L356">
        <f t="shared" si="15"/>
        <v>0.23990359003166242</v>
      </c>
      <c r="M356">
        <f t="shared" si="16"/>
        <v>2.2864319542470011E-2</v>
      </c>
      <c r="O356">
        <f t="shared" si="8"/>
        <v>-0.20999999999999974</v>
      </c>
      <c r="P356">
        <f t="shared" si="9"/>
        <v>3.1836604267401182E-2</v>
      </c>
      <c r="Q356">
        <f t="shared" si="10"/>
        <v>3.1836604267401183E-4</v>
      </c>
      <c r="R356">
        <f t="shared" si="17"/>
        <v>2.2864319542470011E-2</v>
      </c>
      <c r="S356">
        <f t="shared" si="11"/>
        <v>-3.0613233586739161E-2</v>
      </c>
      <c r="T356">
        <f t="shared" si="18"/>
        <v>-0.43407854097838494</v>
      </c>
    </row>
    <row r="357" spans="1:20">
      <c r="A357">
        <f t="shared" si="12"/>
        <v>-0.19999999999999973</v>
      </c>
      <c r="B357">
        <f t="shared" si="1"/>
        <v>-0.62831853071795774</v>
      </c>
      <c r="C357">
        <f t="shared" si="2"/>
        <v>1.1441228056353694</v>
      </c>
      <c r="D357">
        <f t="shared" si="3"/>
        <v>-1.3449970239279139</v>
      </c>
      <c r="E357">
        <f t="shared" si="4"/>
        <v>-0.14203952192020503</v>
      </c>
      <c r="F357">
        <f t="shared" si="5"/>
        <v>1.3090169943749492E-2</v>
      </c>
      <c r="G357">
        <f t="shared" si="6"/>
        <v>1.8090169943749453E-2</v>
      </c>
      <c r="H357">
        <f t="shared" si="0"/>
        <v>1.5590169943749472E-2</v>
      </c>
      <c r="I357">
        <f t="shared" si="7"/>
        <v>2.0175225787320405E-4</v>
      </c>
      <c r="J357">
        <f t="shared" si="13"/>
        <v>0.15522953972332187</v>
      </c>
      <c r="K357">
        <f t="shared" si="14"/>
        <v>0.35575798022750194</v>
      </c>
      <c r="L357">
        <f t="shared" si="15"/>
        <v>0.2554937599754119</v>
      </c>
      <c r="M357">
        <f t="shared" si="16"/>
        <v>2.3066071800343216E-2</v>
      </c>
      <c r="O357">
        <f t="shared" si="8"/>
        <v>-0.19999999999999973</v>
      </c>
      <c r="P357">
        <f t="shared" si="9"/>
        <v>2.0175225787320405E-2</v>
      </c>
      <c r="Q357">
        <f t="shared" si="10"/>
        <v>2.0175225787320405E-4</v>
      </c>
      <c r="R357">
        <f t="shared" si="17"/>
        <v>2.3066071800343216E-2</v>
      </c>
      <c r="S357">
        <f t="shared" si="11"/>
        <v>-3.0776835371752537E-2</v>
      </c>
      <c r="T357">
        <f t="shared" si="18"/>
        <v>-0.46485537635013746</v>
      </c>
    </row>
    <row r="358" spans="1:20">
      <c r="A358">
        <f t="shared" si="12"/>
        <v>-0.18999999999999972</v>
      </c>
      <c r="B358">
        <f t="shared" si="1"/>
        <v>-0.59690260418205987</v>
      </c>
      <c r="C358">
        <f t="shared" si="2"/>
        <v>1.1696685653144141</v>
      </c>
      <c r="D358">
        <f t="shared" si="3"/>
        <v>-1.3149025163187609</v>
      </c>
      <c r="E358">
        <f t="shared" si="4"/>
        <v>-0.10269591161368839</v>
      </c>
      <c r="F358">
        <f t="shared" si="5"/>
        <v>1.3681245526846797E-2</v>
      </c>
      <c r="G358">
        <f t="shared" si="6"/>
        <v>1.7289686274214091E-2</v>
      </c>
      <c r="H358">
        <f t="shared" si="0"/>
        <v>1.5485465900530444E-2</v>
      </c>
      <c r="I358">
        <f t="shared" si="7"/>
        <v>1.05464502621665E-4</v>
      </c>
      <c r="J358">
        <f t="shared" si="13"/>
        <v>0.16891078525016867</v>
      </c>
      <c r="K358">
        <f t="shared" si="14"/>
        <v>0.373047666501716</v>
      </c>
      <c r="L358">
        <f t="shared" si="15"/>
        <v>0.27097922587594236</v>
      </c>
      <c r="M358">
        <f t="shared" si="16"/>
        <v>2.3171536302964882E-2</v>
      </c>
      <c r="O358">
        <f t="shared" si="8"/>
        <v>-0.18999999999999972</v>
      </c>
      <c r="P358">
        <f t="shared" si="9"/>
        <v>1.0546450262166499E-2</v>
      </c>
      <c r="Q358">
        <f t="shared" si="10"/>
        <v>1.05464502621665E-4</v>
      </c>
      <c r="R358">
        <f t="shared" si="17"/>
        <v>2.3171536302964882E-2</v>
      </c>
      <c r="S358">
        <f t="shared" si="11"/>
        <v>-3.0760002795817563E-2</v>
      </c>
      <c r="T358">
        <f t="shared" si="18"/>
        <v>-0.49561537914595505</v>
      </c>
    </row>
    <row r="359" spans="1:20">
      <c r="A359">
        <f t="shared" si="12"/>
        <v>-0.17999999999999972</v>
      </c>
      <c r="B359">
        <f t="shared" si="1"/>
        <v>-0.56548667764616189</v>
      </c>
      <c r="C359">
        <f t="shared" si="2"/>
        <v>1.1940600033352906</v>
      </c>
      <c r="D359">
        <f t="shared" si="3"/>
        <v>-1.2796186891995158</v>
      </c>
      <c r="E359">
        <f t="shared" si="4"/>
        <v>-6.0499126964003253E-2</v>
      </c>
      <c r="F359">
        <f t="shared" si="5"/>
        <v>1.4257792915650743E-2</v>
      </c>
      <c r="G359">
        <f t="shared" si="6"/>
        <v>1.6374239897486872E-2</v>
      </c>
      <c r="H359">
        <f t="shared" ref="H359:H390" si="19">(G359+F359)/2</f>
        <v>1.5316016406568808E-2</v>
      </c>
      <c r="I359">
        <f t="shared" si="7"/>
        <v>3.6601443634065862E-5</v>
      </c>
      <c r="J359">
        <f t="shared" si="13"/>
        <v>0.18316857816581941</v>
      </c>
      <c r="K359">
        <f t="shared" si="14"/>
        <v>0.38942190639920288</v>
      </c>
      <c r="L359">
        <f t="shared" si="15"/>
        <v>0.28629524228251119</v>
      </c>
      <c r="M359">
        <f t="shared" si="16"/>
        <v>2.3208137746598946E-2</v>
      </c>
      <c r="O359">
        <f t="shared" si="8"/>
        <v>-0.17999999999999972</v>
      </c>
      <c r="P359">
        <f t="shared" si="9"/>
        <v>3.6601443634065858E-3</v>
      </c>
      <c r="Q359">
        <f t="shared" si="10"/>
        <v>3.6601443634065862E-5</v>
      </c>
      <c r="R359">
        <f t="shared" si="17"/>
        <v>2.3208137746598946E-2</v>
      </c>
      <c r="S359">
        <f t="shared" si="11"/>
        <v>-3.0558829925869481E-2</v>
      </c>
      <c r="T359">
        <f t="shared" si="18"/>
        <v>-0.52617420907182455</v>
      </c>
    </row>
    <row r="360" spans="1:20">
      <c r="A360">
        <f t="shared" si="12"/>
        <v>-0.16999999999999971</v>
      </c>
      <c r="B360">
        <f t="shared" si="1"/>
        <v>-0.53407075111026392</v>
      </c>
      <c r="C360">
        <f t="shared" si="2"/>
        <v>1.2172730482934866</v>
      </c>
      <c r="D360">
        <f t="shared" si="3"/>
        <v>-1.2392847917161711</v>
      </c>
      <c r="E360">
        <f t="shared" si="4"/>
        <v>-1.5564653039918613E-2</v>
      </c>
      <c r="F360">
        <f t="shared" si="5"/>
        <v>1.481753674101717E-2</v>
      </c>
      <c r="G360">
        <f t="shared" si="6"/>
        <v>1.5358267949789938E-2</v>
      </c>
      <c r="H360">
        <f t="shared" si="19"/>
        <v>1.5087902345403553E-2</v>
      </c>
      <c r="I360">
        <f t="shared" si="7"/>
        <v>2.4225842425304778E-6</v>
      </c>
      <c r="J360">
        <f t="shared" si="13"/>
        <v>0.1979861149068366</v>
      </c>
      <c r="K360">
        <f t="shared" si="14"/>
        <v>0.40478017434899283</v>
      </c>
      <c r="L360">
        <f t="shared" si="15"/>
        <v>0.30138314462791471</v>
      </c>
      <c r="M360">
        <f t="shared" si="16"/>
        <v>2.3210560330841477E-2</v>
      </c>
      <c r="O360">
        <f t="shared" si="8"/>
        <v>-0.16999999999999971</v>
      </c>
      <c r="P360">
        <f t="shared" si="9"/>
        <v>2.4225842425304776E-4</v>
      </c>
      <c r="Q360">
        <f t="shared" si="10"/>
        <v>2.4225842425304778E-6</v>
      </c>
      <c r="R360">
        <f t="shared" si="17"/>
        <v>2.3210560330841477E-2</v>
      </c>
      <c r="S360">
        <f t="shared" si="11"/>
        <v>-3.0170959522322047E-2</v>
      </c>
      <c r="T360">
        <f t="shared" si="18"/>
        <v>-0.55634516859414662</v>
      </c>
    </row>
    <row r="361" spans="1:20">
      <c r="A361">
        <f t="shared" si="12"/>
        <v>-0.1599999999999997</v>
      </c>
      <c r="B361">
        <f t="shared" si="1"/>
        <v>-0.50265482457436594</v>
      </c>
      <c r="C361">
        <f t="shared" si="2"/>
        <v>1.2392847917161731</v>
      </c>
      <c r="D361">
        <f t="shared" si="3"/>
        <v>-1.1940600033352886</v>
      </c>
      <c r="E361">
        <f t="shared" si="4"/>
        <v>3.1978754541850014E-2</v>
      </c>
      <c r="F361">
        <f t="shared" si="5"/>
        <v>1.5358267949789986E-2</v>
      </c>
      <c r="G361">
        <f t="shared" si="6"/>
        <v>1.4257792915650696E-2</v>
      </c>
      <c r="H361">
        <f t="shared" si="19"/>
        <v>1.4808030432720342E-2</v>
      </c>
      <c r="I361">
        <f t="shared" si="7"/>
        <v>1.0226407420478932E-5</v>
      </c>
      <c r="J361">
        <f t="shared" ref="J361:J392" si="20">J360+F361</f>
        <v>0.21334438285662657</v>
      </c>
      <c r="K361">
        <f t="shared" ref="K361:K392" si="21">K360+G361</f>
        <v>0.41903796726464354</v>
      </c>
      <c r="L361">
        <f t="shared" si="15"/>
        <v>0.31619117506063504</v>
      </c>
      <c r="M361">
        <f t="shared" si="16"/>
        <v>2.3220786738261955E-2</v>
      </c>
      <c r="O361">
        <f t="shared" si="8"/>
        <v>-0.1599999999999997</v>
      </c>
      <c r="P361">
        <f t="shared" si="9"/>
        <v>1.0226407420478932E-3</v>
      </c>
      <c r="Q361">
        <f t="shared" si="10"/>
        <v>1.0226407420478932E-5</v>
      </c>
      <c r="R361">
        <f t="shared" si="17"/>
        <v>2.3220786738261955E-2</v>
      </c>
      <c r="S361">
        <f t="shared" si="11"/>
        <v>-2.9595608050599721E-2</v>
      </c>
      <c r="T361">
        <f t="shared" si="18"/>
        <v>-0.58594077664474631</v>
      </c>
    </row>
    <row r="362" spans="1:20">
      <c r="A362">
        <f t="shared" si="12"/>
        <v>-0.14999999999999969</v>
      </c>
      <c r="B362">
        <f t="shared" si="1"/>
        <v>-0.47123889803846797</v>
      </c>
      <c r="C362">
        <f t="shared" si="2"/>
        <v>1.2600735106701018</v>
      </c>
      <c r="D362">
        <f t="shared" si="3"/>
        <v>-1.1441228056353669</v>
      </c>
      <c r="E362">
        <f t="shared" si="4"/>
        <v>8.1989529813422141E-2</v>
      </c>
      <c r="F362">
        <f t="shared" si="5"/>
        <v>1.587785252292475E-2</v>
      </c>
      <c r="G362">
        <f t="shared" si="6"/>
        <v>1.3090169943749437E-2</v>
      </c>
      <c r="H362">
        <f t="shared" si="19"/>
        <v>1.4484011233337094E-2</v>
      </c>
      <c r="I362">
        <f t="shared" si="7"/>
        <v>6.7222829990260386E-5</v>
      </c>
      <c r="J362">
        <f t="shared" si="20"/>
        <v>0.22922223537955133</v>
      </c>
      <c r="K362">
        <f t="shared" si="21"/>
        <v>0.43212813720839299</v>
      </c>
      <c r="L362">
        <f t="shared" si="15"/>
        <v>0.33067518629397213</v>
      </c>
      <c r="M362">
        <f t="shared" si="16"/>
        <v>2.3288009568252215E-2</v>
      </c>
      <c r="O362">
        <f t="shared" si="8"/>
        <v>-0.14999999999999969</v>
      </c>
      <c r="P362">
        <f t="shared" si="9"/>
        <v>6.7222829990260385E-3</v>
      </c>
      <c r="Q362">
        <f t="shared" si="10"/>
        <v>6.7222829990260386E-5</v>
      </c>
      <c r="R362">
        <f t="shared" si="17"/>
        <v>2.3288009568252215E-2</v>
      </c>
      <c r="S362">
        <f t="shared" si="11"/>
        <v>-2.883357680669367E-2</v>
      </c>
      <c r="T362">
        <f t="shared" si="18"/>
        <v>-0.61477435345143994</v>
      </c>
    </row>
    <row r="363" spans="1:20">
      <c r="A363">
        <f t="shared" si="12"/>
        <v>-0.13999999999999968</v>
      </c>
      <c r="B363">
        <f t="shared" si="1"/>
        <v>-0.43982297150257005</v>
      </c>
      <c r="C363">
        <f t="shared" si="2"/>
        <v>1.2796186891995174</v>
      </c>
      <c r="D363">
        <f t="shared" si="3"/>
        <v>-1.0896702779215925</v>
      </c>
      <c r="E363">
        <f t="shared" si="4"/>
        <v>0.13431380969023193</v>
      </c>
      <c r="F363">
        <f t="shared" si="5"/>
        <v>1.637423989748691E-2</v>
      </c>
      <c r="G363">
        <f t="shared" si="6"/>
        <v>1.1873813145857209E-2</v>
      </c>
      <c r="H363">
        <f t="shared" si="19"/>
        <v>1.4124026521672059E-2</v>
      </c>
      <c r="I363">
        <f t="shared" si="7"/>
        <v>1.8040199473503841E-4</v>
      </c>
      <c r="J363">
        <f t="shared" si="20"/>
        <v>0.24559647527703823</v>
      </c>
      <c r="K363">
        <f t="shared" si="21"/>
        <v>0.44400195035425022</v>
      </c>
      <c r="L363">
        <f t="shared" si="15"/>
        <v>0.34479921281564418</v>
      </c>
      <c r="M363">
        <f t="shared" si="16"/>
        <v>2.3468411562987252E-2</v>
      </c>
      <c r="O363">
        <f t="shared" si="8"/>
        <v>-0.13999999999999968</v>
      </c>
      <c r="P363">
        <f t="shared" si="9"/>
        <v>1.804019947350384E-2</v>
      </c>
      <c r="Q363">
        <f t="shared" si="10"/>
        <v>1.8040199473503841E-4</v>
      </c>
      <c r="R363">
        <f t="shared" si="17"/>
        <v>2.3468411562987252E-2</v>
      </c>
      <c r="S363">
        <f t="shared" si="11"/>
        <v>-2.788724905387404E-2</v>
      </c>
      <c r="T363">
        <f t="shared" si="18"/>
        <v>-0.64266160250531401</v>
      </c>
    </row>
    <row r="364" spans="1:20">
      <c r="A364">
        <f t="shared" si="12"/>
        <v>-0.12999999999999967</v>
      </c>
      <c r="B364">
        <f t="shared" si="1"/>
        <v>-0.40840704496667207</v>
      </c>
      <c r="C364">
        <f t="shared" si="2"/>
        <v>1.2979010385729302</v>
      </c>
      <c r="D364">
        <f t="shared" si="3"/>
        <v>-1.0309173194438579</v>
      </c>
      <c r="E364">
        <f t="shared" si="4"/>
        <v>0.18878599826257156</v>
      </c>
      <c r="F364">
        <f t="shared" si="5"/>
        <v>1.6845471059286906E-2</v>
      </c>
      <c r="G364">
        <f t="shared" si="6"/>
        <v>1.0627905195293092E-2</v>
      </c>
      <c r="H364">
        <f t="shared" si="19"/>
        <v>1.3736688127289998E-2</v>
      </c>
      <c r="I364">
        <f t="shared" si="7"/>
        <v>3.5640153139995676E-4</v>
      </c>
      <c r="J364">
        <f t="shared" si="20"/>
        <v>0.26244194633632512</v>
      </c>
      <c r="K364">
        <f t="shared" si="21"/>
        <v>0.45462985554954333</v>
      </c>
      <c r="L364">
        <f t="shared" si="15"/>
        <v>0.35853590094293419</v>
      </c>
      <c r="M364">
        <f t="shared" si="16"/>
        <v>2.382481309438721E-2</v>
      </c>
      <c r="O364">
        <f t="shared" si="8"/>
        <v>-0.12999999999999967</v>
      </c>
      <c r="P364">
        <f t="shared" si="9"/>
        <v>3.5640153139995676E-2</v>
      </c>
      <c r="Q364">
        <f t="shared" si="10"/>
        <v>3.5640153139995676E-4</v>
      </c>
      <c r="R364">
        <f t="shared" si="17"/>
        <v>2.382481309438721E-2</v>
      </c>
      <c r="S364">
        <f t="shared" si="11"/>
        <v>-2.6760573191780088E-2</v>
      </c>
      <c r="T364">
        <f t="shared" si="18"/>
        <v>-0.66942217569709406</v>
      </c>
    </row>
    <row r="365" spans="1:20">
      <c r="A365">
        <f t="shared" si="12"/>
        <v>-0.11999999999999968</v>
      </c>
      <c r="B365">
        <f t="shared" si="1"/>
        <v>-0.37699111843077415</v>
      </c>
      <c r="C365">
        <f t="shared" si="2"/>
        <v>1.3149025163187624</v>
      </c>
      <c r="D365">
        <f t="shared" si="3"/>
        <v>-0.9680958012876012</v>
      </c>
      <c r="E365">
        <f t="shared" si="4"/>
        <v>0.24522937995956465</v>
      </c>
      <c r="F365">
        <f t="shared" si="5"/>
        <v>1.7289686274214133E-2</v>
      </c>
      <c r="G365">
        <f t="shared" si="6"/>
        <v>9.3720948047068264E-3</v>
      </c>
      <c r="H365">
        <f t="shared" si="19"/>
        <v>1.333089053946048E-2</v>
      </c>
      <c r="I365">
        <f t="shared" si="7"/>
        <v>6.0137448795352536E-4</v>
      </c>
      <c r="J365">
        <f t="shared" si="20"/>
        <v>0.27973163261053924</v>
      </c>
      <c r="K365">
        <f t="shared" si="21"/>
        <v>0.46400195035425018</v>
      </c>
      <c r="L365">
        <f t="shared" si="15"/>
        <v>0.37186679148239465</v>
      </c>
      <c r="M365">
        <f t="shared" si="16"/>
        <v>2.4426187582340737E-2</v>
      </c>
      <c r="O365">
        <f t="shared" si="8"/>
        <v>-0.11999999999999968</v>
      </c>
      <c r="P365">
        <f t="shared" si="9"/>
        <v>6.0137448795352537E-2</v>
      </c>
      <c r="Q365">
        <f t="shared" si="10"/>
        <v>6.0137448795352536E-4</v>
      </c>
      <c r="R365">
        <f t="shared" si="17"/>
        <v>2.4426187582340737E-2</v>
      </c>
      <c r="S365">
        <f t="shared" si="11"/>
        <v>-2.5459032103013909E-2</v>
      </c>
      <c r="T365">
        <f t="shared" si="18"/>
        <v>-0.69488120780010798</v>
      </c>
    </row>
    <row r="366" spans="1:20">
      <c r="A366">
        <f t="shared" si="12"/>
        <v>-0.10999999999999968</v>
      </c>
      <c r="B366">
        <f t="shared" si="1"/>
        <v>-0.34557519189487623</v>
      </c>
      <c r="C366">
        <f t="shared" si="2"/>
        <v>1.3306063440310927</v>
      </c>
      <c r="D366">
        <f t="shared" si="3"/>
        <v>-0.90145365128456345</v>
      </c>
      <c r="E366">
        <f t="shared" si="4"/>
        <v>0.30345677920553771</v>
      </c>
      <c r="F366">
        <f t="shared" si="5"/>
        <v>1.7705132427757907E-2</v>
      </c>
      <c r="G366">
        <f t="shared" si="6"/>
        <v>8.1261868541427137E-3</v>
      </c>
      <c r="H366">
        <f t="shared" si="19"/>
        <v>1.291565964095031E-2</v>
      </c>
      <c r="I366">
        <f t="shared" si="7"/>
        <v>9.2086016845798467E-4</v>
      </c>
      <c r="J366">
        <f t="shared" si="20"/>
        <v>0.29743676503829714</v>
      </c>
      <c r="K366">
        <f t="shared" si="21"/>
        <v>0.47212813720839292</v>
      </c>
      <c r="L366">
        <f t="shared" si="15"/>
        <v>0.38478245112334497</v>
      </c>
      <c r="M366">
        <f t="shared" si="16"/>
        <v>2.5347047750798723E-2</v>
      </c>
      <c r="O366">
        <f t="shared" si="8"/>
        <v>-0.10999999999999968</v>
      </c>
      <c r="P366">
        <f t="shared" si="9"/>
        <v>9.2086016845798466E-2</v>
      </c>
      <c r="Q366">
        <f t="shared" si="10"/>
        <v>9.2086016845798467E-4</v>
      </c>
      <c r="R366">
        <f t="shared" si="17"/>
        <v>2.5347047750798723E-2</v>
      </c>
      <c r="S366">
        <f t="shared" si="11"/>
        <v>-2.398959894498465E-2</v>
      </c>
      <c r="T366">
        <f t="shared" si="18"/>
        <v>-0.71887080674509263</v>
      </c>
    </row>
    <row r="367" spans="1:20">
      <c r="A367">
        <f t="shared" si="12"/>
        <v>-9.9999999999999686E-2</v>
      </c>
      <c r="B367">
        <f t="shared" si="1"/>
        <v>-0.31415926535897831</v>
      </c>
      <c r="C367">
        <f t="shared" si="2"/>
        <v>1.3449970239279152</v>
      </c>
      <c r="D367">
        <f t="shared" si="3"/>
        <v>-0.8312538755549046</v>
      </c>
      <c r="E367">
        <f t="shared" si="4"/>
        <v>0.36327126400268239</v>
      </c>
      <c r="F367">
        <f t="shared" si="5"/>
        <v>1.8090169943749491E-2</v>
      </c>
      <c r="G367">
        <f t="shared" si="6"/>
        <v>6.9098300562504883E-3</v>
      </c>
      <c r="H367">
        <f t="shared" si="19"/>
        <v>1.249999999999999E-2</v>
      </c>
      <c r="I367">
        <f t="shared" si="7"/>
        <v>1.319660112501066E-3</v>
      </c>
      <c r="J367">
        <f t="shared" si="20"/>
        <v>0.31552693498204665</v>
      </c>
      <c r="K367">
        <f t="shared" si="21"/>
        <v>0.47903796726464343</v>
      </c>
      <c r="L367">
        <f t="shared" si="15"/>
        <v>0.39728245112334498</v>
      </c>
      <c r="M367">
        <f t="shared" si="16"/>
        <v>2.6666707863299791E-2</v>
      </c>
      <c r="O367">
        <f t="shared" si="8"/>
        <v>-9.9999999999999686E-2</v>
      </c>
      <c r="P367">
        <f t="shared" si="9"/>
        <v>0.1319660112501066</v>
      </c>
      <c r="Q367">
        <f t="shared" si="10"/>
        <v>1.319660112501066E-3</v>
      </c>
      <c r="R367">
        <f t="shared" si="17"/>
        <v>2.6666707863299791E-2</v>
      </c>
      <c r="S367">
        <f t="shared" si="11"/>
        <v>-2.2360679774997845E-2</v>
      </c>
      <c r="T367">
        <f t="shared" si="18"/>
        <v>-0.74123148652009052</v>
      </c>
    </row>
    <row r="368" spans="1:20">
      <c r="A368">
        <f t="shared" si="12"/>
        <v>-8.9999999999999691E-2</v>
      </c>
      <c r="B368">
        <f t="shared" si="1"/>
        <v>-0.28274333882308039</v>
      </c>
      <c r="C368">
        <f t="shared" si="2"/>
        <v>1.3580603541455794</v>
      </c>
      <c r="D368">
        <f t="shared" si="3"/>
        <v>-0.75777352054220248</v>
      </c>
      <c r="E368">
        <f t="shared" si="4"/>
        <v>0.42446689069794846</v>
      </c>
      <c r="F368">
        <f t="shared" si="5"/>
        <v>1.8443279255020165E-2</v>
      </c>
      <c r="G368">
        <f t="shared" si="6"/>
        <v>5.7422070843492377E-3</v>
      </c>
      <c r="H368">
        <f t="shared" si="19"/>
        <v>1.2092743169684702E-2</v>
      </c>
      <c r="I368">
        <f t="shared" si="7"/>
        <v>1.8017214129878415E-3</v>
      </c>
      <c r="J368">
        <f t="shared" si="20"/>
        <v>0.3339702142370668</v>
      </c>
      <c r="K368">
        <f t="shared" si="21"/>
        <v>0.48478017434899268</v>
      </c>
      <c r="L368">
        <f t="shared" si="15"/>
        <v>0.40937519429302971</v>
      </c>
      <c r="M368">
        <f t="shared" si="16"/>
        <v>2.8468429276287632E-2</v>
      </c>
      <c r="O368">
        <f t="shared" si="8"/>
        <v>-8.9999999999999691E-2</v>
      </c>
      <c r="P368">
        <f t="shared" si="9"/>
        <v>0.18017214129878414</v>
      </c>
      <c r="Q368">
        <f t="shared" si="10"/>
        <v>1.8017214129878415E-3</v>
      </c>
      <c r="R368">
        <f t="shared" si="17"/>
        <v>2.8468429276287632E-2</v>
      </c>
      <c r="S368">
        <f t="shared" si="11"/>
        <v>-2.0582043513393718E-2</v>
      </c>
      <c r="T368">
        <f t="shared" si="18"/>
        <v>-0.76181353003348429</v>
      </c>
    </row>
    <row r="369" spans="1:20">
      <c r="A369">
        <f t="shared" si="12"/>
        <v>-7.9999999999999696E-2</v>
      </c>
      <c r="B369">
        <f t="shared" si="1"/>
        <v>-0.25132741228718247</v>
      </c>
      <c r="C369">
        <f t="shared" si="2"/>
        <v>1.3697834427543154</v>
      </c>
      <c r="D369">
        <f t="shared" si="3"/>
        <v>-0.68130257963771146</v>
      </c>
      <c r="E369">
        <f t="shared" si="4"/>
        <v>0.48682948702691781</v>
      </c>
      <c r="F369">
        <f t="shared" si="5"/>
        <v>1.8763066800438648E-2</v>
      </c>
      <c r="G369">
        <f t="shared" si="6"/>
        <v>4.6417320502100019E-3</v>
      </c>
      <c r="H369">
        <f t="shared" si="19"/>
        <v>1.1702399425324325E-2</v>
      </c>
      <c r="I369">
        <f t="shared" si="7"/>
        <v>2.3700294943889196E-3</v>
      </c>
      <c r="J369">
        <f t="shared" si="20"/>
        <v>0.35273328103750545</v>
      </c>
      <c r="K369">
        <f t="shared" si="21"/>
        <v>0.48942190639920269</v>
      </c>
      <c r="L369">
        <f t="shared" si="15"/>
        <v>0.42107759371835402</v>
      </c>
      <c r="M369">
        <f t="shared" si="16"/>
        <v>3.083845877067655E-2</v>
      </c>
      <c r="O369">
        <f t="shared" si="8"/>
        <v>-7.9999999999999696E-2</v>
      </c>
      <c r="P369">
        <f t="shared" si="9"/>
        <v>0.23700294943889197</v>
      </c>
      <c r="Q369">
        <f t="shared" si="10"/>
        <v>2.3700294943889196E-3</v>
      </c>
      <c r="R369">
        <f t="shared" si="17"/>
        <v>3.083845877067655E-2</v>
      </c>
      <c r="S369">
        <f t="shared" si="11"/>
        <v>-1.866473986187081E-2</v>
      </c>
      <c r="T369">
        <f t="shared" si="18"/>
        <v>-0.78047826989535507</v>
      </c>
    </row>
    <row r="370" spans="1:20">
      <c r="A370">
        <f t="shared" si="12"/>
        <v>-6.9999999999999701E-2</v>
      </c>
      <c r="B370">
        <f t="shared" si="1"/>
        <v>-0.21991148575128458</v>
      </c>
      <c r="C370">
        <f t="shared" si="2"/>
        <v>1.3801547204810121</v>
      </c>
      <c r="D370">
        <f t="shared" si="3"/>
        <v>-0.60214284870893175</v>
      </c>
      <c r="E370">
        <f t="shared" si="4"/>
        <v>0.55013747037367666</v>
      </c>
      <c r="F370">
        <f t="shared" si="5"/>
        <v>1.9048270524660207E-2</v>
      </c>
      <c r="G370">
        <f t="shared" si="6"/>
        <v>3.6257601025130749E-3</v>
      </c>
      <c r="H370">
        <f t="shared" si="19"/>
        <v>1.1337015313586642E-2</v>
      </c>
      <c r="I370">
        <f t="shared" si="7"/>
        <v>3.0265123630914799E-3</v>
      </c>
      <c r="J370">
        <f t="shared" si="20"/>
        <v>0.37178155156216564</v>
      </c>
      <c r="K370">
        <f t="shared" si="21"/>
        <v>0.49304766650171578</v>
      </c>
      <c r="L370">
        <f t="shared" si="15"/>
        <v>0.43241460903194068</v>
      </c>
      <c r="M370">
        <f t="shared" si="16"/>
        <v>3.3864971133768032E-2</v>
      </c>
      <c r="O370">
        <f t="shared" si="8"/>
        <v>-6.9999999999999701E-2</v>
      </c>
      <c r="P370">
        <f t="shared" si="9"/>
        <v>0.30265123630914798</v>
      </c>
      <c r="Q370">
        <f t="shared" si="10"/>
        <v>3.0265123630914799E-3</v>
      </c>
      <c r="R370">
        <f t="shared" si="17"/>
        <v>3.3864971133768032E-2</v>
      </c>
      <c r="S370">
        <f t="shared" si="11"/>
        <v>-1.6621005900990322E-2</v>
      </c>
      <c r="T370">
        <f t="shared" si="18"/>
        <v>-0.79709927579634543</v>
      </c>
    </row>
    <row r="371" spans="1:20">
      <c r="A371">
        <f t="shared" si="12"/>
        <v>-5.9999999999999699E-2</v>
      </c>
      <c r="B371">
        <f t="shared" si="1"/>
        <v>-0.18849555921538663</v>
      </c>
      <c r="C371">
        <f t="shared" si="2"/>
        <v>1.3891639521266927</v>
      </c>
      <c r="D371">
        <f t="shared" si="3"/>
        <v>-0.52060673504919797</v>
      </c>
      <c r="E371">
        <f t="shared" si="4"/>
        <v>0.61416269804401269</v>
      </c>
      <c r="F371">
        <f t="shared" si="5"/>
        <v>1.9297764858882523E-2</v>
      </c>
      <c r="G371">
        <f t="shared" si="6"/>
        <v>2.7103137257858578E-3</v>
      </c>
      <c r="H371">
        <f t="shared" si="19"/>
        <v>1.100403929233419E-2</v>
      </c>
      <c r="I371">
        <f t="shared" si="7"/>
        <v>3.7719581966870119E-3</v>
      </c>
      <c r="J371">
        <f t="shared" si="20"/>
        <v>0.39107931642104815</v>
      </c>
      <c r="K371">
        <f t="shared" si="21"/>
        <v>0.49575798022750162</v>
      </c>
      <c r="L371">
        <f t="shared" si="15"/>
        <v>0.44341864832427486</v>
      </c>
      <c r="M371">
        <f t="shared" si="16"/>
        <v>3.7636929330455045E-2</v>
      </c>
      <c r="O371">
        <f t="shared" si="8"/>
        <v>-5.9999999999999699E-2</v>
      </c>
      <c r="P371">
        <f t="shared" si="9"/>
        <v>0.37719581966870119</v>
      </c>
      <c r="Q371">
        <f t="shared" si="10"/>
        <v>3.7719581966870119E-3</v>
      </c>
      <c r="R371">
        <f t="shared" si="17"/>
        <v>3.7636929330455045E-2</v>
      </c>
      <c r="S371">
        <f t="shared" si="11"/>
        <v>-1.4464162191294356E-2</v>
      </c>
      <c r="T371">
        <f t="shared" si="18"/>
        <v>-0.81156343798763975</v>
      </c>
    </row>
    <row r="372" spans="1:20">
      <c r="A372">
        <f t="shared" si="12"/>
        <v>-4.9999999999999697E-2</v>
      </c>
      <c r="B372">
        <f t="shared" si="1"/>
        <v>-0.15707963267948871</v>
      </c>
      <c r="C372">
        <f t="shared" si="2"/>
        <v>1.3968022466674208</v>
      </c>
      <c r="D372">
        <f t="shared" si="3"/>
        <v>-0.43701602444881854</v>
      </c>
      <c r="E372">
        <f t="shared" si="4"/>
        <v>0.67867134622019221</v>
      </c>
      <c r="F372">
        <f t="shared" si="5"/>
        <v>1.9510565162951545E-2</v>
      </c>
      <c r="G372">
        <f t="shared" si="6"/>
        <v>1.9098300562505036E-3</v>
      </c>
      <c r="H372">
        <f t="shared" si="19"/>
        <v>1.0710197609601024E-2</v>
      </c>
      <c r="I372">
        <f t="shared" si="7"/>
        <v>4.6059479618032811E-3</v>
      </c>
      <c r="J372">
        <f t="shared" si="20"/>
        <v>0.41058988158399967</v>
      </c>
      <c r="K372">
        <f t="shared" si="21"/>
        <v>0.49766781028375212</v>
      </c>
      <c r="L372">
        <f t="shared" si="15"/>
        <v>0.45412884593387587</v>
      </c>
      <c r="M372">
        <f t="shared" si="16"/>
        <v>4.2242877292258327E-2</v>
      </c>
      <c r="O372">
        <f t="shared" si="8"/>
        <v>-4.9999999999999697E-2</v>
      </c>
      <c r="P372">
        <f t="shared" si="9"/>
        <v>0.46059479618032806</v>
      </c>
      <c r="Q372">
        <f t="shared" si="10"/>
        <v>4.6059479618032811E-3</v>
      </c>
      <c r="R372">
        <f t="shared" si="17"/>
        <v>4.2242877292258327E-2</v>
      </c>
      <c r="S372">
        <f t="shared" si="11"/>
        <v>-1.2208499295595485E-2</v>
      </c>
      <c r="T372">
        <f t="shared" si="18"/>
        <v>-0.82377193728323528</v>
      </c>
    </row>
    <row r="373" spans="1:20">
      <c r="A373">
        <f t="shared" si="12"/>
        <v>-3.9999999999999696E-2</v>
      </c>
      <c r="B373">
        <f t="shared" si="1"/>
        <v>-0.12566370614359076</v>
      </c>
      <c r="C373">
        <f t="shared" si="2"/>
        <v>1.4030620660286672</v>
      </c>
      <c r="D373">
        <f t="shared" si="3"/>
        <v>-0.35170061125356972</v>
      </c>
      <c r="E373">
        <f t="shared" si="4"/>
        <v>0.74342481414962513</v>
      </c>
      <c r="F373">
        <f t="shared" si="5"/>
        <v>1.9685831611286321E-2</v>
      </c>
      <c r="G373">
        <f t="shared" si="6"/>
        <v>1.2369331995613457E-3</v>
      </c>
      <c r="H373">
        <f t="shared" si="19"/>
        <v>1.0461382405423833E-2</v>
      </c>
      <c r="I373">
        <f t="shared" si="7"/>
        <v>5.5268045429340473E-3</v>
      </c>
      <c r="J373">
        <f t="shared" si="20"/>
        <v>0.43027571319528601</v>
      </c>
      <c r="K373">
        <f t="shared" si="21"/>
        <v>0.49890474348331348</v>
      </c>
      <c r="L373">
        <f t="shared" si="15"/>
        <v>0.46459022833929969</v>
      </c>
      <c r="M373">
        <f t="shared" si="16"/>
        <v>4.7769681835192375E-2</v>
      </c>
      <c r="O373">
        <f t="shared" si="8"/>
        <v>-3.9999999999999696E-2</v>
      </c>
      <c r="P373">
        <f t="shared" si="9"/>
        <v>0.55268045429340473</v>
      </c>
      <c r="Q373">
        <f t="shared" si="10"/>
        <v>5.5268045429340473E-3</v>
      </c>
      <c r="R373">
        <f t="shared" si="17"/>
        <v>4.7769681835192375E-2</v>
      </c>
      <c r="S373">
        <f t="shared" si="11"/>
        <v>-9.8691557249795739E-3</v>
      </c>
      <c r="T373">
        <f t="shared" si="18"/>
        <v>-0.83364109300821487</v>
      </c>
    </row>
    <row r="374" spans="1:20">
      <c r="A374">
        <f t="shared" si="12"/>
        <v>-2.9999999999999694E-2</v>
      </c>
      <c r="B374">
        <f t="shared" si="1"/>
        <v>-9.424777960769283E-2</v>
      </c>
      <c r="C374">
        <f t="shared" si="2"/>
        <v>1.4079372325244792</v>
      </c>
      <c r="D374">
        <f t="shared" si="3"/>
        <v>-0.26499719642242858</v>
      </c>
      <c r="E374">
        <f t="shared" si="4"/>
        <v>0.80818065001735728</v>
      </c>
      <c r="F374">
        <f t="shared" si="5"/>
        <v>1.9822872507286895E-2</v>
      </c>
      <c r="G374">
        <f t="shared" si="6"/>
        <v>7.0223514111747193E-4</v>
      </c>
      <c r="H374">
        <f t="shared" si="19"/>
        <v>1.0262553824202183E-2</v>
      </c>
      <c r="I374">
        <f t="shared" si="7"/>
        <v>6.5315596306247826E-3</v>
      </c>
      <c r="J374">
        <f t="shared" si="20"/>
        <v>0.45009858570257288</v>
      </c>
      <c r="K374">
        <f t="shared" si="21"/>
        <v>0.49960697862443093</v>
      </c>
      <c r="L374">
        <f t="shared" si="15"/>
        <v>0.47485278216350185</v>
      </c>
      <c r="M374">
        <f t="shared" si="16"/>
        <v>5.4301241465817156E-2</v>
      </c>
      <c r="O374">
        <f t="shared" si="8"/>
        <v>-2.9999999999999694E-2</v>
      </c>
      <c r="P374">
        <f t="shared" si="9"/>
        <v>0.65315596306247825</v>
      </c>
      <c r="Q374">
        <f t="shared" si="10"/>
        <v>6.5315596306247826E-3</v>
      </c>
      <c r="R374">
        <f t="shared" si="17"/>
        <v>5.4301241465817156E-2</v>
      </c>
      <c r="S374">
        <f t="shared" si="11"/>
        <v>-7.4619883871547988E-3</v>
      </c>
      <c r="T374">
        <f t="shared" si="18"/>
        <v>-0.84110308139536971</v>
      </c>
    </row>
    <row r="375" spans="1:20">
      <c r="A375">
        <f t="shared" si="12"/>
        <v>-1.9999999999999692E-2</v>
      </c>
      <c r="B375">
        <f t="shared" si="1"/>
        <v>-6.2831853071794896E-2</v>
      </c>
      <c r="C375">
        <f t="shared" si="2"/>
        <v>1.4114229349541116</v>
      </c>
      <c r="D375">
        <f t="shared" si="3"/>
        <v>-0.17724795872271115</v>
      </c>
      <c r="E375">
        <f t="shared" si="4"/>
        <v>0.8726934948639693</v>
      </c>
      <c r="F375">
        <f t="shared" si="5"/>
        <v>1.9921147013144784E-2</v>
      </c>
      <c r="G375">
        <f t="shared" si="6"/>
        <v>3.1416838871367917E-4</v>
      </c>
      <c r="H375">
        <f t="shared" si="19"/>
        <v>1.0117657700929232E-2</v>
      </c>
      <c r="I375">
        <f t="shared" si="7"/>
        <v>7.6159393597788894E-3</v>
      </c>
      <c r="J375">
        <f t="shared" si="20"/>
        <v>0.47001973271571768</v>
      </c>
      <c r="K375">
        <f t="shared" si="21"/>
        <v>0.49992114701314461</v>
      </c>
      <c r="L375">
        <f t="shared" si="15"/>
        <v>0.48497043986443106</v>
      </c>
      <c r="M375">
        <f t="shared" si="16"/>
        <v>6.1917180825596045E-2</v>
      </c>
      <c r="O375">
        <f t="shared" si="8"/>
        <v>-1.9999999999999692E-2</v>
      </c>
      <c r="P375">
        <f t="shared" si="9"/>
        <v>0.76159393597788894</v>
      </c>
      <c r="Q375">
        <f t="shared" si="10"/>
        <v>7.6159393597788894E-3</v>
      </c>
      <c r="R375">
        <f t="shared" si="17"/>
        <v>6.1917180825596045E-2</v>
      </c>
      <c r="S375">
        <f t="shared" si="11"/>
        <v>-5.0034366823006838E-3</v>
      </c>
      <c r="T375">
        <f t="shared" si="18"/>
        <v>-0.84610651807767034</v>
      </c>
    </row>
    <row r="376" spans="1:20">
      <c r="A376">
        <f t="shared" si="12"/>
        <v>-9.9999999999996914E-3</v>
      </c>
      <c r="B376">
        <f t="shared" si="1"/>
        <v>-3.1415926535896962E-2</v>
      </c>
      <c r="C376">
        <f t="shared" si="2"/>
        <v>1.4135157333501003</v>
      </c>
      <c r="D376">
        <f t="shared" si="3"/>
        <v>-8.8799204306804935E-2</v>
      </c>
      <c r="E376">
        <f t="shared" si="4"/>
        <v>0.93671604083642013</v>
      </c>
      <c r="F376">
        <f t="shared" si="5"/>
        <v>1.9980267284282718E-2</v>
      </c>
      <c r="G376">
        <f t="shared" si="6"/>
        <v>7.8852986855216831E-5</v>
      </c>
      <c r="H376">
        <f t="shared" si="19"/>
        <v>1.0029560135568967E-2</v>
      </c>
      <c r="I376">
        <f t="shared" si="7"/>
        <v>8.7743694116025808E-3</v>
      </c>
      <c r="J376">
        <f t="shared" si="20"/>
        <v>0.49000000000000038</v>
      </c>
      <c r="K376">
        <f t="shared" si="21"/>
        <v>0.49999999999999983</v>
      </c>
      <c r="L376">
        <f t="shared" si="15"/>
        <v>0.49500000000000005</v>
      </c>
      <c r="M376">
        <f t="shared" si="16"/>
        <v>7.0691550237198628E-2</v>
      </c>
      <c r="O376">
        <f t="shared" si="8"/>
        <v>-9.9999999999996914E-3</v>
      </c>
      <c r="P376">
        <f t="shared" si="9"/>
        <v>0.87743694116025805</v>
      </c>
      <c r="Q376">
        <f t="shared" si="10"/>
        <v>8.7743694116025808E-3</v>
      </c>
      <c r="R376">
        <f t="shared" si="17"/>
        <v>7.0691550237198628E-2</v>
      </c>
      <c r="S376">
        <f t="shared" si="11"/>
        <v>-2.5103814479327754E-3</v>
      </c>
      <c r="T376">
        <f t="shared" si="18"/>
        <v>-0.84861689952560315</v>
      </c>
    </row>
    <row r="377" spans="1:20">
      <c r="A377">
        <v>0</v>
      </c>
      <c r="B377">
        <f t="shared" si="1"/>
        <v>0</v>
      </c>
      <c r="C377">
        <f t="shared" si="2"/>
        <v>1.4142135623730951</v>
      </c>
      <c r="D377">
        <f t="shared" si="3"/>
        <v>0</v>
      </c>
      <c r="E377">
        <f t="shared" si="4"/>
        <v>1</v>
      </c>
      <c r="F377">
        <f t="shared" si="5"/>
        <v>2.0000000000000004E-2</v>
      </c>
      <c r="G377">
        <f t="shared" si="6"/>
        <v>0</v>
      </c>
      <c r="H377">
        <f t="shared" si="19"/>
        <v>1.0000000000000002E-2</v>
      </c>
      <c r="I377">
        <f t="shared" si="7"/>
        <v>1.0000000000000002E-2</v>
      </c>
      <c r="J377">
        <f t="shared" si="20"/>
        <v>0.51000000000000034</v>
      </c>
      <c r="K377">
        <f t="shared" si="21"/>
        <v>0.49999999999999983</v>
      </c>
      <c r="L377">
        <f t="shared" si="15"/>
        <v>0.505</v>
      </c>
      <c r="M377">
        <f t="shared" si="16"/>
        <v>8.0691550237198623E-2</v>
      </c>
      <c r="O377">
        <f t="shared" si="8"/>
        <v>0</v>
      </c>
      <c r="P377">
        <f t="shared" si="9"/>
        <v>1.0000000000000002</v>
      </c>
      <c r="Q377">
        <f t="shared" si="10"/>
        <v>1.0000000000000002E-2</v>
      </c>
      <c r="R377">
        <f t="shared" si="17"/>
        <v>8.0691550237198623E-2</v>
      </c>
      <c r="S377">
        <f t="shared" si="11"/>
        <v>0</v>
      </c>
      <c r="T377">
        <f t="shared" si="18"/>
        <v>-0.84861689952560315</v>
      </c>
    </row>
    <row r="378" spans="1:20">
      <c r="A378">
        <f t="shared" si="12"/>
        <v>0.01</v>
      </c>
      <c r="B378">
        <f t="shared" si="1"/>
        <v>3.1415926535897934E-2</v>
      </c>
      <c r="C378">
        <f t="shared" si="2"/>
        <v>1.4135157333501003</v>
      </c>
      <c r="D378">
        <f t="shared" si="3"/>
        <v>8.8799204306807669E-2</v>
      </c>
      <c r="E378">
        <f t="shared" si="4"/>
        <v>1.0622970798950451</v>
      </c>
      <c r="F378">
        <f t="shared" si="5"/>
        <v>1.9980267284282718E-2</v>
      </c>
      <c r="G378">
        <f t="shared" si="6"/>
        <v>7.8852986855221696E-5</v>
      </c>
      <c r="H378">
        <f t="shared" si="19"/>
        <v>1.0029560135568971E-2</v>
      </c>
      <c r="I378">
        <f t="shared" si="7"/>
        <v>1.1284750859535397E-2</v>
      </c>
      <c r="J378">
        <f t="shared" si="20"/>
        <v>0.52998026728428305</v>
      </c>
      <c r="K378">
        <f t="shared" si="21"/>
        <v>0.50007885298685506</v>
      </c>
      <c r="L378">
        <f t="shared" si="15"/>
        <v>0.515029560135569</v>
      </c>
      <c r="M378">
        <f t="shared" si="16"/>
        <v>9.197630109673402E-2</v>
      </c>
    </row>
    <row r="379" spans="1:20">
      <c r="A379">
        <f t="shared" si="12"/>
        <v>0.02</v>
      </c>
      <c r="B379">
        <f t="shared" si="1"/>
        <v>6.2831853071795868E-2</v>
      </c>
      <c r="C379">
        <f t="shared" si="2"/>
        <v>1.4114229349541114</v>
      </c>
      <c r="D379">
        <f t="shared" si="3"/>
        <v>0.1772479587227139</v>
      </c>
      <c r="E379">
        <f t="shared" si="4"/>
        <v>1.1233599619925756</v>
      </c>
      <c r="F379">
        <f t="shared" si="5"/>
        <v>1.9921147013144777E-2</v>
      </c>
      <c r="G379">
        <f t="shared" si="6"/>
        <v>3.1416838871368887E-4</v>
      </c>
      <c r="H379">
        <f t="shared" si="19"/>
        <v>1.0117657700929233E-2</v>
      </c>
      <c r="I379">
        <f t="shared" si="7"/>
        <v>1.2619376042079614E-2</v>
      </c>
      <c r="J379">
        <f t="shared" si="20"/>
        <v>0.54990141429742778</v>
      </c>
      <c r="K379">
        <f t="shared" si="21"/>
        <v>0.50039302137556874</v>
      </c>
      <c r="L379">
        <f t="shared" si="15"/>
        <v>0.5251472178364982</v>
      </c>
      <c r="M379">
        <f t="shared" si="16"/>
        <v>0.10459567713881364</v>
      </c>
      <c r="T379">
        <f>T377/2</f>
        <v>-0.42430844976280158</v>
      </c>
    </row>
    <row r="380" spans="1:20">
      <c r="A380">
        <f t="shared" si="12"/>
        <v>0.03</v>
      </c>
      <c r="B380">
        <f t="shared" si="1"/>
        <v>9.4247779607693788E-2</v>
      </c>
      <c r="C380">
        <f t="shared" si="2"/>
        <v>1.407937232524479</v>
      </c>
      <c r="D380">
        <f t="shared" si="3"/>
        <v>0.26499719642243119</v>
      </c>
      <c r="E380">
        <f t="shared" si="4"/>
        <v>1.1829432791888046</v>
      </c>
      <c r="F380">
        <f t="shared" si="5"/>
        <v>1.9822872507286888E-2</v>
      </c>
      <c r="G380">
        <f t="shared" si="6"/>
        <v>7.0223514111748581E-4</v>
      </c>
      <c r="H380">
        <f t="shared" si="19"/>
        <v>1.0262553824202186E-2</v>
      </c>
      <c r="I380">
        <f t="shared" si="7"/>
        <v>1.3993548017779623E-2</v>
      </c>
      <c r="J380">
        <f t="shared" si="20"/>
        <v>0.56972428680471465</v>
      </c>
      <c r="K380">
        <f t="shared" si="21"/>
        <v>0.50109525651668618</v>
      </c>
      <c r="L380">
        <f t="shared" si="15"/>
        <v>0.53540977166070036</v>
      </c>
      <c r="M380">
        <f t="shared" si="16"/>
        <v>0.11858922515659326</v>
      </c>
      <c r="T380">
        <f>0.5-T379</f>
        <v>0.92430844976280158</v>
      </c>
    </row>
    <row r="381" spans="1:20">
      <c r="A381">
        <f t="shared" si="12"/>
        <v>0.04</v>
      </c>
      <c r="B381">
        <f t="shared" si="1"/>
        <v>0.12566370614359174</v>
      </c>
      <c r="C381">
        <f t="shared" si="2"/>
        <v>1.403062066028667</v>
      </c>
      <c r="D381">
        <f t="shared" si="3"/>
        <v>0.35170061125357238</v>
      </c>
      <c r="E381">
        <f t="shared" si="4"/>
        <v>1.2408045884793326</v>
      </c>
      <c r="F381">
        <f t="shared" si="5"/>
        <v>1.9685831611286314E-2</v>
      </c>
      <c r="G381">
        <f t="shared" si="6"/>
        <v>1.2369331995613646E-3</v>
      </c>
      <c r="H381">
        <f t="shared" si="19"/>
        <v>1.0461382405423839E-2</v>
      </c>
      <c r="I381">
        <f t="shared" si="7"/>
        <v>1.5395960267913662E-2</v>
      </c>
      <c r="J381">
        <f t="shared" si="20"/>
        <v>0.58941011841600099</v>
      </c>
      <c r="K381">
        <f t="shared" si="21"/>
        <v>0.5023321897162476</v>
      </c>
      <c r="L381">
        <f t="shared" si="15"/>
        <v>0.54587115406612419</v>
      </c>
      <c r="M381">
        <f t="shared" si="16"/>
        <v>0.13398518542450691</v>
      </c>
    </row>
    <row r="382" spans="1:20">
      <c r="A382">
        <f t="shared" si="12"/>
        <v>0.05</v>
      </c>
      <c r="B382">
        <f t="shared" si="1"/>
        <v>0.15707963267948966</v>
      </c>
      <c r="C382">
        <f t="shared" si="2"/>
        <v>1.3968022466674208</v>
      </c>
      <c r="D382">
        <f t="shared" si="3"/>
        <v>0.43701602444882104</v>
      </c>
      <c r="E382">
        <f t="shared" si="4"/>
        <v>1.2967053349700852</v>
      </c>
      <c r="F382">
        <f t="shared" si="5"/>
        <v>1.9510565162951545E-2</v>
      </c>
      <c r="G382">
        <f t="shared" si="6"/>
        <v>1.9098300562505255E-3</v>
      </c>
      <c r="H382">
        <f t="shared" si="19"/>
        <v>1.0710197609601036E-2</v>
      </c>
      <c r="I382">
        <f t="shared" si="7"/>
        <v>1.6814447257398814E-2</v>
      </c>
      <c r="J382">
        <f t="shared" si="20"/>
        <v>0.60892068357895257</v>
      </c>
      <c r="K382">
        <f t="shared" si="21"/>
        <v>0.50424201977249816</v>
      </c>
      <c r="L382">
        <f t="shared" si="15"/>
        <v>0.5565813516757252</v>
      </c>
      <c r="M382">
        <f t="shared" si="16"/>
        <v>0.15079963268190572</v>
      </c>
    </row>
    <row r="383" spans="1:20">
      <c r="A383">
        <f t="shared" si="12"/>
        <v>6.0000000000000005E-2</v>
      </c>
      <c r="B383">
        <f t="shared" si="1"/>
        <v>0.1884955592153876</v>
      </c>
      <c r="C383">
        <f t="shared" si="2"/>
        <v>1.3891639521266925</v>
      </c>
      <c r="D383">
        <f t="shared" si="3"/>
        <v>0.52060673504920063</v>
      </c>
      <c r="E383">
        <f t="shared" si="4"/>
        <v>1.3504118034133665</v>
      </c>
      <c r="F383">
        <f t="shared" si="5"/>
        <v>1.9297764858882519E-2</v>
      </c>
      <c r="G383">
        <f t="shared" si="6"/>
        <v>2.7103137257858856E-3</v>
      </c>
      <c r="H383">
        <f t="shared" si="19"/>
        <v>1.1004039292334202E-2</v>
      </c>
      <c r="I383">
        <f t="shared" si="7"/>
        <v>1.8236120387981416E-2</v>
      </c>
      <c r="J383">
        <f t="shared" si="20"/>
        <v>0.62821844843783514</v>
      </c>
      <c r="K383">
        <f t="shared" si="21"/>
        <v>0.50695233349828406</v>
      </c>
      <c r="L383">
        <f t="shared" si="15"/>
        <v>0.56758539096805938</v>
      </c>
      <c r="M383">
        <f t="shared" si="16"/>
        <v>0.16903575306988713</v>
      </c>
    </row>
    <row r="384" spans="1:20">
      <c r="A384">
        <f t="shared" si="12"/>
        <v>7.0000000000000007E-2</v>
      </c>
      <c r="B384">
        <f t="shared" si="1"/>
        <v>0.21991148575128555</v>
      </c>
      <c r="C384">
        <f t="shared" si="2"/>
        <v>1.3801547204810118</v>
      </c>
      <c r="D384">
        <f t="shared" si="3"/>
        <v>0.6021428487089342</v>
      </c>
      <c r="E384">
        <f t="shared" si="4"/>
        <v>1.4016960535038201</v>
      </c>
      <c r="F384">
        <f t="shared" si="5"/>
        <v>1.90482705246602E-2</v>
      </c>
      <c r="G384">
        <f t="shared" si="6"/>
        <v>3.6257601025131043E-3</v>
      </c>
      <c r="H384">
        <f t="shared" si="19"/>
        <v>1.1337015313586652E-2</v>
      </c>
      <c r="I384">
        <f t="shared" si="7"/>
        <v>1.9647518264081846E-2</v>
      </c>
      <c r="J384">
        <f t="shared" si="20"/>
        <v>0.64726671896249532</v>
      </c>
      <c r="K384">
        <f t="shared" si="21"/>
        <v>0.5105780936007972</v>
      </c>
      <c r="L384">
        <f t="shared" si="15"/>
        <v>0.57892240628164604</v>
      </c>
      <c r="M384">
        <f t="shared" si="16"/>
        <v>0.18868327133396898</v>
      </c>
    </row>
    <row r="385" spans="1:13">
      <c r="A385">
        <f t="shared" si="12"/>
        <v>0.08</v>
      </c>
      <c r="B385">
        <f t="shared" si="1"/>
        <v>0.25132741228718347</v>
      </c>
      <c r="C385">
        <f t="shared" si="2"/>
        <v>1.369783442754315</v>
      </c>
      <c r="D385">
        <f t="shared" si="3"/>
        <v>0.6813025796377139</v>
      </c>
      <c r="E385">
        <f t="shared" si="4"/>
        <v>1.4503368352303463</v>
      </c>
      <c r="F385">
        <f t="shared" si="5"/>
        <v>1.8763066800438637E-2</v>
      </c>
      <c r="G385">
        <f t="shared" si="6"/>
        <v>4.6417320502100349E-3</v>
      </c>
      <c r="H385">
        <f t="shared" si="19"/>
        <v>1.1702399425324337E-2</v>
      </c>
      <c r="I385">
        <f t="shared" si="7"/>
        <v>2.1034769356259773E-2</v>
      </c>
      <c r="J385">
        <f t="shared" si="20"/>
        <v>0.66602978576293392</v>
      </c>
      <c r="K385">
        <f t="shared" si="21"/>
        <v>0.51521982565100721</v>
      </c>
      <c r="L385">
        <f t="shared" si="15"/>
        <v>0.5906248057069704</v>
      </c>
      <c r="M385">
        <f t="shared" si="16"/>
        <v>0.20971804069022876</v>
      </c>
    </row>
    <row r="386" spans="1:13">
      <c r="A386">
        <f t="shared" si="12"/>
        <v>0.09</v>
      </c>
      <c r="B386">
        <f t="shared" si="1"/>
        <v>0.28274333882308139</v>
      </c>
      <c r="C386">
        <f t="shared" si="2"/>
        <v>1.3580603541455789</v>
      </c>
      <c r="D386">
        <f t="shared" si="3"/>
        <v>0.75777352054220493</v>
      </c>
      <c r="E386">
        <f t="shared" si="4"/>
        <v>1.4961204806559396</v>
      </c>
      <c r="F386">
        <f t="shared" si="5"/>
        <v>1.8443279255020154E-2</v>
      </c>
      <c r="G386">
        <f t="shared" si="6"/>
        <v>5.742207084349275E-3</v>
      </c>
      <c r="H386">
        <f t="shared" si="19"/>
        <v>1.2092743169684714E-2</v>
      </c>
      <c r="I386">
        <f t="shared" si="7"/>
        <v>2.2383764926381604E-2</v>
      </c>
      <c r="J386">
        <f t="shared" si="20"/>
        <v>0.68447306501795413</v>
      </c>
      <c r="K386">
        <f t="shared" si="21"/>
        <v>0.52096203273535646</v>
      </c>
      <c r="L386">
        <f t="shared" si="15"/>
        <v>0.60271754887665507</v>
      </c>
      <c r="M386">
        <f t="shared" si="16"/>
        <v>0.23210180561661037</v>
      </c>
    </row>
    <row r="387" spans="1:13">
      <c r="A387">
        <f t="shared" si="12"/>
        <v>9.9999999999999992E-2</v>
      </c>
      <c r="B387">
        <f t="shared" si="1"/>
        <v>0.31415926535897931</v>
      </c>
      <c r="C387">
        <f t="shared" si="2"/>
        <v>1.3449970239279148</v>
      </c>
      <c r="D387">
        <f t="shared" si="3"/>
        <v>0.83125387555490693</v>
      </c>
      <c r="E387">
        <f t="shared" si="4"/>
        <v>1.5388417685876266</v>
      </c>
      <c r="F387">
        <f t="shared" si="5"/>
        <v>1.8090169943749478E-2</v>
      </c>
      <c r="G387">
        <f t="shared" si="6"/>
        <v>6.9098300562505264E-3</v>
      </c>
      <c r="H387">
        <f t="shared" si="19"/>
        <v>1.2500000000000002E-2</v>
      </c>
      <c r="I387">
        <f t="shared" si="7"/>
        <v>2.3680339887498951E-2</v>
      </c>
      <c r="J387">
        <f t="shared" si="20"/>
        <v>0.70256323496170359</v>
      </c>
      <c r="K387">
        <f t="shared" si="21"/>
        <v>0.52787186279160703</v>
      </c>
      <c r="L387">
        <f t="shared" si="15"/>
        <v>0.61521754887665503</v>
      </c>
      <c r="M387">
        <f t="shared" si="16"/>
        <v>0.25578214550410933</v>
      </c>
    </row>
    <row r="388" spans="1:13">
      <c r="A388">
        <f t="shared" si="12"/>
        <v>0.10999999999999999</v>
      </c>
      <c r="B388">
        <f t="shared" si="1"/>
        <v>0.34557519189487718</v>
      </c>
      <c r="C388">
        <f t="shared" si="2"/>
        <v>1.3306063440310922</v>
      </c>
      <c r="D388">
        <f t="shared" si="3"/>
        <v>0.90145365128456567</v>
      </c>
      <c r="E388">
        <f t="shared" si="4"/>
        <v>1.5783047587029151</v>
      </c>
      <c r="F388">
        <f t="shared" si="5"/>
        <v>1.7705132427757894E-2</v>
      </c>
      <c r="G388">
        <f t="shared" si="6"/>
        <v>8.1261868541427536E-3</v>
      </c>
      <c r="H388">
        <f t="shared" si="19"/>
        <v>1.2915659640950324E-2</v>
      </c>
      <c r="I388">
        <f t="shared" si="7"/>
        <v>2.4910459113442675E-2</v>
      </c>
      <c r="J388">
        <f t="shared" si="20"/>
        <v>0.72026836738946143</v>
      </c>
      <c r="K388">
        <f t="shared" si="21"/>
        <v>0.53599804964574982</v>
      </c>
      <c r="L388">
        <f t="shared" si="15"/>
        <v>0.62813320851760535</v>
      </c>
      <c r="M388">
        <f t="shared" si="16"/>
        <v>0.28069260461755202</v>
      </c>
    </row>
    <row r="389" spans="1:13">
      <c r="A389">
        <f t="shared" si="12"/>
        <v>0.11999999999999998</v>
      </c>
      <c r="B389">
        <f t="shared" si="1"/>
        <v>0.3769911184307751</v>
      </c>
      <c r="C389">
        <f t="shared" si="2"/>
        <v>1.314902516318762</v>
      </c>
      <c r="D389">
        <f t="shared" si="3"/>
        <v>0.96809580128760309</v>
      </c>
      <c r="E389">
        <f t="shared" si="4"/>
        <v>1.6143235918169401</v>
      </c>
      <c r="F389">
        <f t="shared" si="5"/>
        <v>1.7289686274214122E-2</v>
      </c>
      <c r="G389">
        <f t="shared" si="6"/>
        <v>9.3720948047068629E-3</v>
      </c>
      <c r="H389">
        <f t="shared" si="19"/>
        <v>1.3330890539460492E-2</v>
      </c>
      <c r="I389">
        <f t="shared" si="7"/>
        <v>2.6060406590967471E-2</v>
      </c>
      <c r="J389">
        <f t="shared" si="20"/>
        <v>0.73755805366367555</v>
      </c>
      <c r="K389">
        <f t="shared" si="21"/>
        <v>0.54537014445045673</v>
      </c>
      <c r="L389">
        <f t="shared" si="15"/>
        <v>0.64146409905706581</v>
      </c>
      <c r="M389">
        <f t="shared" si="16"/>
        <v>0.3067530112085195</v>
      </c>
    </row>
    <row r="390" spans="1:13">
      <c r="A390">
        <f t="shared" si="12"/>
        <v>0.12999999999999998</v>
      </c>
      <c r="B390">
        <f t="shared" si="1"/>
        <v>0.40840704496667302</v>
      </c>
      <c r="C390">
        <f t="shared" si="2"/>
        <v>1.2979010385729295</v>
      </c>
      <c r="D390">
        <f t="shared" si="3"/>
        <v>1.0309173194438597</v>
      </c>
      <c r="E390">
        <f t="shared" si="4"/>
        <v>1.6467232531053926</v>
      </c>
      <c r="F390">
        <f t="shared" si="5"/>
        <v>1.6845471059286889E-2</v>
      </c>
      <c r="G390">
        <f t="shared" si="6"/>
        <v>1.0627905195293131E-2</v>
      </c>
      <c r="H390">
        <f t="shared" si="19"/>
        <v>1.3736688127290009E-2</v>
      </c>
      <c r="I390">
        <f t="shared" si="7"/>
        <v>2.711697472318007E-2</v>
      </c>
      <c r="J390">
        <f t="shared" si="20"/>
        <v>0.75440352472296246</v>
      </c>
      <c r="K390">
        <f t="shared" si="21"/>
        <v>0.55599804964574984</v>
      </c>
      <c r="L390">
        <f t="shared" si="15"/>
        <v>0.65520078718435582</v>
      </c>
      <c r="M390">
        <f t="shared" si="16"/>
        <v>0.33386998593169959</v>
      </c>
    </row>
    <row r="391" spans="1:13">
      <c r="A391">
        <f t="shared" si="12"/>
        <v>0.13999999999999999</v>
      </c>
      <c r="B391">
        <f t="shared" si="1"/>
        <v>0.43982297150257099</v>
      </c>
      <c r="C391">
        <f t="shared" si="2"/>
        <v>1.2796186891995169</v>
      </c>
      <c r="D391">
        <f t="shared" si="3"/>
        <v>1.0896702779215943</v>
      </c>
      <c r="E391">
        <f t="shared" si="4"/>
        <v>1.6753402952418086</v>
      </c>
      <c r="F391">
        <f t="shared" si="5"/>
        <v>1.63742398974869E-2</v>
      </c>
      <c r="G391">
        <f t="shared" si="6"/>
        <v>1.1873813145857247E-2</v>
      </c>
      <c r="H391">
        <f t="shared" ref="H391:H422" si="22">(G391+F391)/2</f>
        <v>1.4124026521672073E-2</v>
      </c>
      <c r="I391">
        <f t="shared" si="7"/>
        <v>2.8067651048609112E-2</v>
      </c>
      <c r="J391">
        <f t="shared" si="20"/>
        <v>0.77077776462044933</v>
      </c>
      <c r="K391">
        <f t="shared" si="21"/>
        <v>0.56787186279160706</v>
      </c>
      <c r="L391">
        <f t="shared" si="15"/>
        <v>0.66932481370602792</v>
      </c>
      <c r="M391">
        <f t="shared" si="16"/>
        <v>0.36193763698030867</v>
      </c>
    </row>
    <row r="392" spans="1:13">
      <c r="A392">
        <f t="shared" si="12"/>
        <v>0.15</v>
      </c>
      <c r="B392">
        <f t="shared" ref="B392:B427" si="23">A392*PI()</f>
        <v>0.47123889803846897</v>
      </c>
      <c r="C392">
        <f t="shared" ref="C392:C427" si="24">2^0.5*COS(B392)</f>
        <v>1.2600735106701011</v>
      </c>
      <c r="D392">
        <f t="shared" ref="D392:D427" si="25">2^0.5*SIN($D$325*B392)</f>
        <v>1.1441228056353687</v>
      </c>
      <c r="E392">
        <f t="shared" ref="E392:E427" si="26">(C392+D392)/2^0.5</f>
        <v>1.7000235185633152</v>
      </c>
      <c r="F392">
        <f t="shared" ref="F392:F427" si="27">0.01*C392^2</f>
        <v>1.5877852522924733E-2</v>
      </c>
      <c r="G392">
        <f t="shared" ref="G392:G427" si="28">0.01*D392^2</f>
        <v>1.3090169943749477E-2</v>
      </c>
      <c r="H392">
        <f t="shared" si="22"/>
        <v>1.4484011233337105E-2</v>
      </c>
      <c r="I392">
        <f t="shared" ref="I392:I427" si="29">0.01*(C392+D392)^2/2</f>
        <v>2.890079963668395E-2</v>
      </c>
      <c r="J392">
        <f t="shared" si="20"/>
        <v>0.78665561714337406</v>
      </c>
      <c r="K392">
        <f t="shared" si="21"/>
        <v>0.58096203273535652</v>
      </c>
      <c r="L392">
        <f t="shared" si="15"/>
        <v>0.68380882493936501</v>
      </c>
      <c r="M392">
        <f t="shared" si="16"/>
        <v>0.39083843661699263</v>
      </c>
    </row>
    <row r="393" spans="1:13">
      <c r="A393">
        <f t="shared" ref="A393:A427" si="30">A392+0.01</f>
        <v>0.16</v>
      </c>
      <c r="B393">
        <f t="shared" si="23"/>
        <v>0.50265482457436694</v>
      </c>
      <c r="C393">
        <f t="shared" si="24"/>
        <v>1.2392847917161725</v>
      </c>
      <c r="D393">
        <f t="shared" si="25"/>
        <v>1.1940600033352899</v>
      </c>
      <c r="E393">
        <f t="shared" si="26"/>
        <v>1.7206346055458785</v>
      </c>
      <c r="F393">
        <f t="shared" si="27"/>
        <v>1.5358267949789971E-2</v>
      </c>
      <c r="G393">
        <f t="shared" si="28"/>
        <v>1.4257792915650727E-2</v>
      </c>
      <c r="H393">
        <f t="shared" si="22"/>
        <v>1.4808030432720349E-2</v>
      </c>
      <c r="I393">
        <f t="shared" si="29"/>
        <v>2.9605834458020217E-2</v>
      </c>
      <c r="J393">
        <f t="shared" ref="J393:J427" si="31">J392+F393</f>
        <v>0.80201388509316407</v>
      </c>
      <c r="K393">
        <f t="shared" ref="K393:K427" si="32">K392+G393</f>
        <v>0.59521982565100728</v>
      </c>
      <c r="L393">
        <f t="shared" ref="L393:L427" si="33">L392+H393</f>
        <v>0.6986168553720854</v>
      </c>
      <c r="M393">
        <f t="shared" ref="M393:M427" si="34">M392+I393</f>
        <v>0.42044427107501287</v>
      </c>
    </row>
    <row r="394" spans="1:13">
      <c r="A394">
        <f t="shared" si="30"/>
        <v>0.17</v>
      </c>
      <c r="B394">
        <f t="shared" si="23"/>
        <v>0.53407075111026492</v>
      </c>
      <c r="C394">
        <f t="shared" si="24"/>
        <v>1.2172730482934859</v>
      </c>
      <c r="D394">
        <f t="shared" si="25"/>
        <v>1.2392847917161725</v>
      </c>
      <c r="E394">
        <f t="shared" si="26"/>
        <v>1.7370487070478071</v>
      </c>
      <c r="F394">
        <f t="shared" si="27"/>
        <v>1.4817536741017153E-2</v>
      </c>
      <c r="G394">
        <f t="shared" si="28"/>
        <v>1.5358267949789971E-2</v>
      </c>
      <c r="H394">
        <f t="shared" si="22"/>
        <v>1.5087902345403562E-2</v>
      </c>
      <c r="I394">
        <f t="shared" si="29"/>
        <v>3.0173382106564593E-2</v>
      </c>
      <c r="J394">
        <f t="shared" si="31"/>
        <v>0.81683142183418123</v>
      </c>
      <c r="K394">
        <f t="shared" si="32"/>
        <v>0.61057809360079729</v>
      </c>
      <c r="L394">
        <f t="shared" si="33"/>
        <v>0.71370475771748898</v>
      </c>
      <c r="M394">
        <f t="shared" si="34"/>
        <v>0.45061765318157748</v>
      </c>
    </row>
    <row r="395" spans="1:13">
      <c r="A395">
        <f t="shared" si="30"/>
        <v>0.18000000000000002</v>
      </c>
      <c r="B395">
        <f t="shared" si="23"/>
        <v>0.56548667764616278</v>
      </c>
      <c r="C395">
        <f t="shared" si="24"/>
        <v>1.1940600033352899</v>
      </c>
      <c r="D395">
        <f t="shared" si="25"/>
        <v>1.2796186891995169</v>
      </c>
      <c r="E395">
        <f t="shared" si="26"/>
        <v>1.7491549779680344</v>
      </c>
      <c r="F395">
        <f t="shared" si="27"/>
        <v>1.4257792915650727E-2</v>
      </c>
      <c r="G395">
        <f t="shared" si="28"/>
        <v>1.63742398974869E-2</v>
      </c>
      <c r="H395">
        <f t="shared" si="22"/>
        <v>1.5316016406568813E-2</v>
      </c>
      <c r="I395">
        <f t="shared" si="29"/>
        <v>3.0595431369503556E-2</v>
      </c>
      <c r="J395">
        <f t="shared" si="31"/>
        <v>0.83108921474983199</v>
      </c>
      <c r="K395">
        <f t="shared" si="32"/>
        <v>0.62695233349828416</v>
      </c>
      <c r="L395">
        <f t="shared" si="33"/>
        <v>0.72902077412405775</v>
      </c>
      <c r="M395">
        <f t="shared" si="34"/>
        <v>0.48121308455108103</v>
      </c>
    </row>
    <row r="396" spans="1:13">
      <c r="A396">
        <f t="shared" si="30"/>
        <v>0.19000000000000003</v>
      </c>
      <c r="B396">
        <f t="shared" si="23"/>
        <v>0.59690260418206076</v>
      </c>
      <c r="C396">
        <f t="shared" si="24"/>
        <v>1.1696685653144134</v>
      </c>
      <c r="D396">
        <f t="shared" si="25"/>
        <v>1.314902516318762</v>
      </c>
      <c r="E396">
        <f t="shared" si="26"/>
        <v>1.7568570601628135</v>
      </c>
      <c r="F396">
        <f t="shared" si="27"/>
        <v>1.3681245526846781E-2</v>
      </c>
      <c r="G396">
        <f t="shared" si="28"/>
        <v>1.7289686274214122E-2</v>
      </c>
      <c r="H396">
        <f t="shared" si="22"/>
        <v>1.5485465900530453E-2</v>
      </c>
      <c r="I396">
        <f t="shared" si="29"/>
        <v>3.0865467298439243E-2</v>
      </c>
      <c r="J396">
        <f t="shared" si="31"/>
        <v>0.84477046027667879</v>
      </c>
      <c r="K396">
        <f t="shared" si="32"/>
        <v>0.64424201977249829</v>
      </c>
      <c r="L396">
        <f t="shared" si="33"/>
        <v>0.74450624002458821</v>
      </c>
      <c r="M396">
        <f t="shared" si="34"/>
        <v>0.51207855184952022</v>
      </c>
    </row>
    <row r="397" spans="1:13">
      <c r="A397">
        <f t="shared" si="30"/>
        <v>0.20000000000000004</v>
      </c>
      <c r="B397">
        <f t="shared" si="23"/>
        <v>0.62831853071795873</v>
      </c>
      <c r="C397">
        <f t="shared" si="24"/>
        <v>1.1441228056353685</v>
      </c>
      <c r="D397">
        <f t="shared" si="25"/>
        <v>1.3449970239279148</v>
      </c>
      <c r="E397">
        <f t="shared" si="26"/>
        <v>1.7600735106701011</v>
      </c>
      <c r="F397">
        <f t="shared" si="27"/>
        <v>1.3090169943749473E-2</v>
      </c>
      <c r="G397">
        <f t="shared" si="28"/>
        <v>1.8090169943749478E-2</v>
      </c>
      <c r="H397">
        <f t="shared" si="22"/>
        <v>1.5590169943749475E-2</v>
      </c>
      <c r="I397">
        <f t="shared" si="29"/>
        <v>3.0978587629625749E-2</v>
      </c>
      <c r="J397">
        <f t="shared" si="31"/>
        <v>0.85786063022042824</v>
      </c>
      <c r="K397">
        <f t="shared" si="32"/>
        <v>0.66233218971624774</v>
      </c>
      <c r="L397">
        <f t="shared" si="33"/>
        <v>0.76009640996833772</v>
      </c>
      <c r="M397">
        <f t="shared" si="34"/>
        <v>0.54305713947914602</v>
      </c>
    </row>
    <row r="398" spans="1:13">
      <c r="A398">
        <f t="shared" si="30"/>
        <v>0.21000000000000005</v>
      </c>
      <c r="B398">
        <f t="shared" si="23"/>
        <v>0.65973445725385671</v>
      </c>
      <c r="C398">
        <f t="shared" si="24"/>
        <v>1.117447934878782</v>
      </c>
      <c r="D398">
        <f t="shared" si="25"/>
        <v>1.3697834427543152</v>
      </c>
      <c r="E398">
        <f t="shared" si="26"/>
        <v>1.7587381735043215</v>
      </c>
      <c r="F398">
        <f t="shared" si="27"/>
        <v>1.2486898871648546E-2</v>
      </c>
      <c r="G398">
        <f t="shared" si="28"/>
        <v>1.8763066800438644E-2</v>
      </c>
      <c r="H398">
        <f t="shared" si="22"/>
        <v>1.5624982836043595E-2</v>
      </c>
      <c r="I398">
        <f t="shared" si="29"/>
        <v>3.0931599629413175E-2</v>
      </c>
      <c r="J398">
        <f t="shared" si="31"/>
        <v>0.8703475290920768</v>
      </c>
      <c r="K398">
        <f t="shared" si="32"/>
        <v>0.68109525651668634</v>
      </c>
      <c r="L398">
        <f t="shared" si="33"/>
        <v>0.77572139280438135</v>
      </c>
      <c r="M398">
        <f t="shared" si="34"/>
        <v>0.57398873910855919</v>
      </c>
    </row>
    <row r="399" spans="1:13">
      <c r="A399">
        <f t="shared" si="30"/>
        <v>0.22000000000000006</v>
      </c>
      <c r="B399">
        <f t="shared" si="23"/>
        <v>0.69115038378975469</v>
      </c>
      <c r="C399">
        <f t="shared" si="24"/>
        <v>1.0896702779215943</v>
      </c>
      <c r="D399">
        <f t="shared" si="25"/>
        <v>1.3891639521266925</v>
      </c>
      <c r="E399">
        <f t="shared" si="26"/>
        <v>1.7528004935044781</v>
      </c>
      <c r="F399">
        <f t="shared" si="27"/>
        <v>1.1873813145857247E-2</v>
      </c>
      <c r="G399">
        <f t="shared" si="28"/>
        <v>1.9297764858882519E-2</v>
      </c>
      <c r="H399">
        <f t="shared" si="22"/>
        <v>1.5585789002369883E-2</v>
      </c>
      <c r="I399">
        <f t="shared" si="29"/>
        <v>3.0723095700295421E-2</v>
      </c>
      <c r="J399">
        <f t="shared" si="31"/>
        <v>0.88222134223793403</v>
      </c>
      <c r="K399">
        <f t="shared" si="32"/>
        <v>0.70039302137556891</v>
      </c>
      <c r="L399">
        <f t="shared" si="33"/>
        <v>0.79130718180675119</v>
      </c>
      <c r="M399">
        <f t="shared" si="34"/>
        <v>0.6047118348088546</v>
      </c>
    </row>
    <row r="400" spans="1:13">
      <c r="A400">
        <f t="shared" si="30"/>
        <v>0.23000000000000007</v>
      </c>
      <c r="B400">
        <f t="shared" si="23"/>
        <v>0.72256631032565266</v>
      </c>
      <c r="C400">
        <f t="shared" si="24"/>
        <v>1.0608172479575848</v>
      </c>
      <c r="D400">
        <f t="shared" si="25"/>
        <v>1.403062066028667</v>
      </c>
      <c r="E400">
        <f t="shared" si="26"/>
        <v>1.7422257709449371</v>
      </c>
      <c r="F400">
        <f t="shared" si="27"/>
        <v>1.1253332335643041E-2</v>
      </c>
      <c r="G400">
        <f t="shared" si="28"/>
        <v>1.9685831611286314E-2</v>
      </c>
      <c r="H400">
        <f t="shared" si="22"/>
        <v>1.5469581973464677E-2</v>
      </c>
      <c r="I400">
        <f t="shared" si="29"/>
        <v>3.0353506369446809E-2</v>
      </c>
      <c r="J400">
        <f t="shared" si="31"/>
        <v>0.8934746745735771</v>
      </c>
      <c r="K400">
        <f t="shared" si="32"/>
        <v>0.72007885298685526</v>
      </c>
      <c r="L400">
        <f t="shared" si="33"/>
        <v>0.8067767637802159</v>
      </c>
      <c r="M400">
        <f t="shared" si="34"/>
        <v>0.63506534117830138</v>
      </c>
    </row>
    <row r="401" spans="1:13">
      <c r="A401">
        <f t="shared" si="30"/>
        <v>0.24000000000000007</v>
      </c>
      <c r="B401">
        <f t="shared" si="23"/>
        <v>0.75398223686155064</v>
      </c>
      <c r="C401">
        <f t="shared" si="24"/>
        <v>1.0309173194438597</v>
      </c>
      <c r="D401">
        <f t="shared" si="25"/>
        <v>1.4114229349541114</v>
      </c>
      <c r="E401">
        <f t="shared" si="26"/>
        <v>1.7269953558496827</v>
      </c>
      <c r="F401">
        <f t="shared" si="27"/>
        <v>1.0627905195293131E-2</v>
      </c>
      <c r="G401">
        <f t="shared" si="28"/>
        <v>1.9921147013144777E-2</v>
      </c>
      <c r="H401">
        <f t="shared" si="22"/>
        <v>1.5274526104218953E-2</v>
      </c>
      <c r="I401">
        <f t="shared" si="29"/>
        <v>2.9825129591263724E-2</v>
      </c>
      <c r="J401">
        <f t="shared" si="31"/>
        <v>0.90410257976887021</v>
      </c>
      <c r="K401">
        <f t="shared" si="32"/>
        <v>0.74</v>
      </c>
      <c r="L401">
        <f t="shared" si="33"/>
        <v>0.82205128988443488</v>
      </c>
      <c r="M401">
        <f t="shared" si="34"/>
        <v>0.66489047076956509</v>
      </c>
    </row>
    <row r="402" spans="1:13">
      <c r="A402">
        <f t="shared" si="30"/>
        <v>0.25000000000000006</v>
      </c>
      <c r="B402">
        <f t="shared" si="23"/>
        <v>0.7853981633974485</v>
      </c>
      <c r="C402">
        <f t="shared" si="24"/>
        <v>0.99999999999999978</v>
      </c>
      <c r="D402">
        <f t="shared" si="25"/>
        <v>1.4142135623730951</v>
      </c>
      <c r="E402">
        <f t="shared" si="26"/>
        <v>1.7071067811865472</v>
      </c>
      <c r="F402">
        <f t="shared" si="27"/>
        <v>9.999999999999995E-3</v>
      </c>
      <c r="G402">
        <f t="shared" si="28"/>
        <v>2.0000000000000004E-2</v>
      </c>
      <c r="H402">
        <f t="shared" si="22"/>
        <v>1.4999999999999999E-2</v>
      </c>
      <c r="I402">
        <f t="shared" si="29"/>
        <v>2.9142135623730948E-2</v>
      </c>
      <c r="J402">
        <f t="shared" si="31"/>
        <v>0.91410257976887022</v>
      </c>
      <c r="K402">
        <f t="shared" si="32"/>
        <v>0.76</v>
      </c>
      <c r="L402">
        <f t="shared" si="33"/>
        <v>0.83705128988443489</v>
      </c>
      <c r="M402">
        <f t="shared" si="34"/>
        <v>0.694032606393296</v>
      </c>
    </row>
    <row r="403" spans="1:13">
      <c r="A403">
        <f t="shared" si="30"/>
        <v>0.26000000000000006</v>
      </c>
      <c r="B403">
        <f t="shared" si="23"/>
        <v>0.81681408993334637</v>
      </c>
      <c r="C403">
        <f t="shared" si="24"/>
        <v>0.9680958012876032</v>
      </c>
      <c r="D403">
        <f t="shared" si="25"/>
        <v>1.4114229349541114</v>
      </c>
      <c r="E403">
        <f t="shared" si="26"/>
        <v>1.6825738343569601</v>
      </c>
      <c r="F403">
        <f t="shared" si="27"/>
        <v>9.3720948047068663E-3</v>
      </c>
      <c r="G403">
        <f t="shared" si="28"/>
        <v>1.9921147013144777E-2</v>
      </c>
      <c r="H403">
        <f t="shared" si="22"/>
        <v>1.4646620908925823E-2</v>
      </c>
      <c r="I403">
        <f t="shared" si="29"/>
        <v>2.8310547080626837E-2</v>
      </c>
      <c r="J403">
        <f t="shared" si="31"/>
        <v>0.92347467457357713</v>
      </c>
      <c r="K403">
        <f t="shared" si="32"/>
        <v>0.77992114701314474</v>
      </c>
      <c r="L403">
        <f t="shared" si="33"/>
        <v>0.85169791079336066</v>
      </c>
      <c r="M403">
        <f t="shared" si="34"/>
        <v>0.72234315347392286</v>
      </c>
    </row>
    <row r="404" spans="1:13">
      <c r="A404">
        <f t="shared" si="30"/>
        <v>0.27000000000000007</v>
      </c>
      <c r="B404">
        <f t="shared" si="23"/>
        <v>0.84823001646924434</v>
      </c>
      <c r="C404">
        <f t="shared" si="24"/>
        <v>0.93523620889895798</v>
      </c>
      <c r="D404">
        <f t="shared" si="25"/>
        <v>1.4030620660286668</v>
      </c>
      <c r="E404">
        <f t="shared" si="26"/>
        <v>1.6534265666381294</v>
      </c>
      <c r="F404">
        <f t="shared" si="27"/>
        <v>8.7466676643569545E-3</v>
      </c>
      <c r="G404">
        <f t="shared" si="28"/>
        <v>1.9685831611286311E-2</v>
      </c>
      <c r="H404">
        <f t="shared" si="22"/>
        <v>1.4216249637821633E-2</v>
      </c>
      <c r="I404">
        <f t="shared" si="29"/>
        <v>2.7338194112647526E-2</v>
      </c>
      <c r="J404">
        <f t="shared" si="31"/>
        <v>0.93222134223793407</v>
      </c>
      <c r="K404">
        <f t="shared" si="32"/>
        <v>0.79960697862443109</v>
      </c>
      <c r="L404">
        <f t="shared" si="33"/>
        <v>0.8659141604311823</v>
      </c>
      <c r="M404">
        <f t="shared" si="34"/>
        <v>0.74968134758657035</v>
      </c>
    </row>
    <row r="405" spans="1:13">
      <c r="A405">
        <f t="shared" si="30"/>
        <v>0.28000000000000008</v>
      </c>
      <c r="B405">
        <f t="shared" si="23"/>
        <v>0.87964594300514232</v>
      </c>
      <c r="C405">
        <f t="shared" si="24"/>
        <v>0.90145365128456545</v>
      </c>
      <c r="D405">
        <f t="shared" si="25"/>
        <v>1.3891639521266925</v>
      </c>
      <c r="E405">
        <f t="shared" si="26"/>
        <v>1.6197112404773781</v>
      </c>
      <c r="F405">
        <f t="shared" si="27"/>
        <v>8.1261868541427501E-3</v>
      </c>
      <c r="G405">
        <f t="shared" si="28"/>
        <v>1.9297764858882519E-2</v>
      </c>
      <c r="H405">
        <f t="shared" si="22"/>
        <v>1.3711975856512635E-2</v>
      </c>
      <c r="I405">
        <f t="shared" si="29"/>
        <v>2.6234645025287679E-2</v>
      </c>
      <c r="J405">
        <f t="shared" si="31"/>
        <v>0.94034752909207686</v>
      </c>
      <c r="K405">
        <f t="shared" si="32"/>
        <v>0.81890474348331366</v>
      </c>
      <c r="L405">
        <f t="shared" si="33"/>
        <v>0.87962613628769493</v>
      </c>
      <c r="M405">
        <f t="shared" si="34"/>
        <v>0.77591599261185806</v>
      </c>
    </row>
    <row r="406" spans="1:13">
      <c r="A406">
        <f t="shared" si="30"/>
        <v>0.29000000000000009</v>
      </c>
      <c r="B406">
        <f t="shared" si="23"/>
        <v>0.91106186954104029</v>
      </c>
      <c r="C406">
        <f t="shared" si="24"/>
        <v>0.86678146775017328</v>
      </c>
      <c r="D406">
        <f t="shared" si="25"/>
        <v>1.3697834427543147</v>
      </c>
      <c r="E406">
        <f t="shared" si="26"/>
        <v>1.5814902147816072</v>
      </c>
      <c r="F406">
        <f t="shared" si="27"/>
        <v>7.513101128351447E-3</v>
      </c>
      <c r="G406">
        <f t="shared" si="28"/>
        <v>1.876306680043863E-2</v>
      </c>
      <c r="H406">
        <f t="shared" si="22"/>
        <v>1.3138083964395038E-2</v>
      </c>
      <c r="I406">
        <f t="shared" si="29"/>
        <v>2.5011112994499748E-2</v>
      </c>
      <c r="J406">
        <f t="shared" si="31"/>
        <v>0.94786063022042832</v>
      </c>
      <c r="K406">
        <f t="shared" si="32"/>
        <v>0.83766781028375226</v>
      </c>
      <c r="L406">
        <f t="shared" si="33"/>
        <v>0.89276422025209001</v>
      </c>
      <c r="M406">
        <f t="shared" si="34"/>
        <v>0.80092710560635783</v>
      </c>
    </row>
    <row r="407" spans="1:13">
      <c r="A407">
        <f t="shared" si="30"/>
        <v>0.3000000000000001</v>
      </c>
      <c r="B407">
        <f t="shared" si="23"/>
        <v>0.94247779607693827</v>
      </c>
      <c r="C407">
        <f t="shared" si="24"/>
        <v>0.8312538755549066</v>
      </c>
      <c r="D407">
        <f t="shared" si="25"/>
        <v>1.3449970239279145</v>
      </c>
      <c r="E407">
        <f t="shared" si="26"/>
        <v>1.5388417685876263</v>
      </c>
      <c r="F407">
        <f t="shared" si="27"/>
        <v>6.9098300562505212E-3</v>
      </c>
      <c r="G407">
        <f t="shared" si="28"/>
        <v>1.8090169943749471E-2</v>
      </c>
      <c r="H407">
        <f t="shared" si="22"/>
        <v>1.2499999999999995E-2</v>
      </c>
      <c r="I407">
        <f t="shared" si="29"/>
        <v>2.3680339887498941E-2</v>
      </c>
      <c r="J407">
        <f t="shared" si="31"/>
        <v>0.95477046027667889</v>
      </c>
      <c r="K407">
        <f t="shared" si="32"/>
        <v>0.85575798022750171</v>
      </c>
      <c r="L407">
        <f t="shared" si="33"/>
        <v>0.90526422025208997</v>
      </c>
      <c r="M407">
        <f t="shared" si="34"/>
        <v>0.82460744549385678</v>
      </c>
    </row>
    <row r="408" spans="1:13">
      <c r="A408">
        <f t="shared" si="30"/>
        <v>0.31000000000000011</v>
      </c>
      <c r="B408">
        <f t="shared" si="23"/>
        <v>0.97389372261283624</v>
      </c>
      <c r="C408">
        <f t="shared" si="24"/>
        <v>0.79490593614296379</v>
      </c>
      <c r="D408">
        <f t="shared" si="25"/>
        <v>1.3149025163187615</v>
      </c>
      <c r="E408">
        <f t="shared" si="26"/>
        <v>1.4918598637403815</v>
      </c>
      <c r="F408">
        <f t="shared" si="27"/>
        <v>6.3187544731532165E-3</v>
      </c>
      <c r="G408">
        <f t="shared" si="28"/>
        <v>1.7289686274214108E-2</v>
      </c>
      <c r="H408">
        <f t="shared" si="22"/>
        <v>1.1804220373683663E-2</v>
      </c>
      <c r="I408">
        <f t="shared" si="29"/>
        <v>2.22564585303947E-2</v>
      </c>
      <c r="J408">
        <f t="shared" si="31"/>
        <v>0.96108921474983211</v>
      </c>
      <c r="K408">
        <f t="shared" si="32"/>
        <v>0.87304766650171584</v>
      </c>
      <c r="L408">
        <f t="shared" si="33"/>
        <v>0.91706844062577364</v>
      </c>
      <c r="M408">
        <f t="shared" si="34"/>
        <v>0.84686390402425149</v>
      </c>
    </row>
    <row r="409" spans="1:13">
      <c r="A409">
        <f t="shared" si="30"/>
        <v>0.32000000000000012</v>
      </c>
      <c r="B409">
        <f t="shared" si="23"/>
        <v>1.0053096491487341</v>
      </c>
      <c r="C409">
        <f t="shared" si="24"/>
        <v>0.75777352054220459</v>
      </c>
      <c r="D409">
        <f t="shared" si="25"/>
        <v>1.2796186891995165</v>
      </c>
      <c r="E409">
        <f t="shared" si="26"/>
        <v>1.4406538474450155</v>
      </c>
      <c r="F409">
        <f t="shared" si="27"/>
        <v>5.7422070843492698E-3</v>
      </c>
      <c r="G409">
        <f t="shared" si="28"/>
        <v>1.6374239897486889E-2</v>
      </c>
      <c r="H409">
        <f t="shared" si="22"/>
        <v>1.1058223490918079E-2</v>
      </c>
      <c r="I409">
        <f t="shared" si="29"/>
        <v>2.0754835081581265E-2</v>
      </c>
      <c r="J409">
        <f t="shared" si="31"/>
        <v>0.96683142183418136</v>
      </c>
      <c r="K409">
        <f t="shared" si="32"/>
        <v>0.88942190639920271</v>
      </c>
      <c r="L409">
        <f t="shared" si="33"/>
        <v>0.92812666411669176</v>
      </c>
      <c r="M409">
        <f t="shared" si="34"/>
        <v>0.86761873910583276</v>
      </c>
    </row>
    <row r="410" spans="1:13">
      <c r="A410">
        <f t="shared" si="30"/>
        <v>0.33000000000000013</v>
      </c>
      <c r="B410">
        <f t="shared" si="23"/>
        <v>1.0367255756846321</v>
      </c>
      <c r="C410">
        <f t="shared" si="24"/>
        <v>0.71989327396377589</v>
      </c>
      <c r="D410">
        <f t="shared" si="25"/>
        <v>1.239284791716172</v>
      </c>
      <c r="E410">
        <f t="shared" si="26"/>
        <v>1.3853480957942341</v>
      </c>
      <c r="F410">
        <f t="shared" si="27"/>
        <v>5.1824632589828412E-3</v>
      </c>
      <c r="G410">
        <f t="shared" si="28"/>
        <v>1.5358267949789959E-2</v>
      </c>
      <c r="H410">
        <f t="shared" si="22"/>
        <v>1.02703656043864E-2</v>
      </c>
      <c r="I410">
        <f t="shared" si="29"/>
        <v>1.9191893465207107E-2</v>
      </c>
      <c r="J410">
        <f t="shared" si="31"/>
        <v>0.97201388509316422</v>
      </c>
      <c r="K410">
        <f t="shared" si="32"/>
        <v>0.90478017434899272</v>
      </c>
      <c r="L410">
        <f t="shared" si="33"/>
        <v>0.93839702972107819</v>
      </c>
      <c r="M410">
        <f t="shared" si="34"/>
        <v>0.88681063257103987</v>
      </c>
    </row>
    <row r="411" spans="1:13">
      <c r="A411">
        <f t="shared" si="30"/>
        <v>0.34000000000000014</v>
      </c>
      <c r="B411">
        <f t="shared" si="23"/>
        <v>1.0681415022205301</v>
      </c>
      <c r="C411">
        <f t="shared" si="24"/>
        <v>0.68130257963771335</v>
      </c>
      <c r="D411">
        <f t="shared" si="25"/>
        <v>1.1940600033352895</v>
      </c>
      <c r="E411">
        <f t="shared" si="26"/>
        <v>1.3260815996037296</v>
      </c>
      <c r="F411">
        <f t="shared" si="27"/>
        <v>4.6417320502100271E-3</v>
      </c>
      <c r="G411">
        <f t="shared" si="28"/>
        <v>1.4257792915650715E-2</v>
      </c>
      <c r="H411">
        <f t="shared" si="22"/>
        <v>9.4497624829303715E-3</v>
      </c>
      <c r="I411">
        <f t="shared" si="29"/>
        <v>1.7584924088075861E-2</v>
      </c>
      <c r="J411">
        <f t="shared" si="31"/>
        <v>0.97665561714337423</v>
      </c>
      <c r="K411">
        <f t="shared" si="32"/>
        <v>0.91903796726464348</v>
      </c>
      <c r="L411">
        <f t="shared" si="33"/>
        <v>0.94784679220400858</v>
      </c>
      <c r="M411">
        <f t="shared" si="34"/>
        <v>0.90439555665911575</v>
      </c>
    </row>
    <row r="412" spans="1:13">
      <c r="A412">
        <f t="shared" si="30"/>
        <v>0.35000000000000014</v>
      </c>
      <c r="B412">
        <f t="shared" si="23"/>
        <v>1.099557428756428</v>
      </c>
      <c r="C412">
        <f t="shared" si="24"/>
        <v>0.64203952192020564</v>
      </c>
      <c r="D412">
        <f t="shared" si="25"/>
        <v>1.1441228056353681</v>
      </c>
      <c r="E412">
        <f t="shared" si="26"/>
        <v>1.2630074941144935</v>
      </c>
      <c r="F412">
        <f t="shared" si="27"/>
        <v>4.1221474770752617E-3</v>
      </c>
      <c r="G412">
        <f t="shared" si="28"/>
        <v>1.3090169943749461E-2</v>
      </c>
      <c r="H412">
        <f t="shared" si="22"/>
        <v>8.6061587104123618E-3</v>
      </c>
      <c r="I412">
        <f t="shared" si="29"/>
        <v>1.5951879301893727E-2</v>
      </c>
      <c r="J412">
        <f t="shared" si="31"/>
        <v>0.98077776462044952</v>
      </c>
      <c r="K412">
        <f t="shared" si="32"/>
        <v>0.93212813720839294</v>
      </c>
      <c r="L412">
        <f t="shared" si="33"/>
        <v>0.95645295091442095</v>
      </c>
      <c r="M412">
        <f t="shared" si="34"/>
        <v>0.92034743596100943</v>
      </c>
    </row>
    <row r="413" spans="1:13">
      <c r="A413">
        <f t="shared" si="30"/>
        <v>0.36000000000000015</v>
      </c>
      <c r="B413">
        <f t="shared" si="23"/>
        <v>1.130973355292326</v>
      </c>
      <c r="C413">
        <f t="shared" si="24"/>
        <v>0.60214284870893364</v>
      </c>
      <c r="D413">
        <f t="shared" si="25"/>
        <v>1.0896702779215937</v>
      </c>
      <c r="E413">
        <f t="shared" si="26"/>
        <v>1.196292534340861</v>
      </c>
      <c r="F413">
        <f t="shared" si="27"/>
        <v>3.6257601025130974E-3</v>
      </c>
      <c r="G413">
        <f t="shared" si="28"/>
        <v>1.1873813145857231E-2</v>
      </c>
      <c r="H413">
        <f t="shared" si="22"/>
        <v>7.7497866241851643E-3</v>
      </c>
      <c r="I413">
        <f t="shared" si="29"/>
        <v>1.4311158277196801E-2</v>
      </c>
      <c r="J413">
        <f t="shared" si="31"/>
        <v>0.98440352472296266</v>
      </c>
      <c r="K413">
        <f t="shared" si="32"/>
        <v>0.94400195035425016</v>
      </c>
      <c r="L413">
        <f t="shared" si="33"/>
        <v>0.96420273753860608</v>
      </c>
      <c r="M413">
        <f t="shared" si="34"/>
        <v>0.93465859423820619</v>
      </c>
    </row>
    <row r="414" spans="1:13">
      <c r="A414">
        <f t="shared" si="30"/>
        <v>0.37000000000000016</v>
      </c>
      <c r="B414">
        <f t="shared" si="23"/>
        <v>1.162389281828224</v>
      </c>
      <c r="C414">
        <f t="shared" si="24"/>
        <v>0.56165193320357287</v>
      </c>
      <c r="D414">
        <f t="shared" si="25"/>
        <v>1.030917319443859</v>
      </c>
      <c r="E414">
        <f t="shared" si="26"/>
        <v>1.1261165180561912</v>
      </c>
      <c r="F414">
        <f t="shared" si="27"/>
        <v>3.1545289407131066E-3</v>
      </c>
      <c r="G414">
        <f t="shared" si="28"/>
        <v>1.0627905195293117E-2</v>
      </c>
      <c r="H414">
        <f t="shared" si="22"/>
        <v>6.8912170680031117E-3</v>
      </c>
      <c r="I414">
        <f t="shared" si="29"/>
        <v>1.2681384122390001E-2</v>
      </c>
      <c r="J414">
        <f t="shared" si="31"/>
        <v>0.98755805366367577</v>
      </c>
      <c r="K414">
        <f t="shared" si="32"/>
        <v>0.95462985554954327</v>
      </c>
      <c r="L414">
        <f t="shared" si="33"/>
        <v>0.97109395460660919</v>
      </c>
      <c r="M414">
        <f t="shared" si="34"/>
        <v>0.94733997836059614</v>
      </c>
    </row>
    <row r="415" spans="1:13">
      <c r="A415">
        <f t="shared" si="30"/>
        <v>0.38000000000000017</v>
      </c>
      <c r="B415">
        <f t="shared" si="23"/>
        <v>1.193805208364122</v>
      </c>
      <c r="C415">
        <f t="shared" si="24"/>
        <v>0.52060673504919985</v>
      </c>
      <c r="D415">
        <f t="shared" si="25"/>
        <v>0.96809580128760231</v>
      </c>
      <c r="E415">
        <f t="shared" si="26"/>
        <v>1.0526716586133653</v>
      </c>
      <c r="F415">
        <f t="shared" si="27"/>
        <v>2.7103137257858778E-3</v>
      </c>
      <c r="G415">
        <f t="shared" si="28"/>
        <v>9.3720948047068472E-3</v>
      </c>
      <c r="H415">
        <f t="shared" si="22"/>
        <v>6.0412042652463627E-3</v>
      </c>
      <c r="I415">
        <f t="shared" si="29"/>
        <v>1.1081176208478136E-2</v>
      </c>
      <c r="J415">
        <f t="shared" si="31"/>
        <v>0.99026836738946167</v>
      </c>
      <c r="K415">
        <f t="shared" si="32"/>
        <v>0.96400195035425007</v>
      </c>
      <c r="L415">
        <f t="shared" si="33"/>
        <v>0.97713515887185554</v>
      </c>
      <c r="M415">
        <f t="shared" si="34"/>
        <v>0.95842115456907429</v>
      </c>
    </row>
    <row r="416" spans="1:13">
      <c r="A416">
        <f t="shared" si="30"/>
        <v>0.39000000000000018</v>
      </c>
      <c r="B416">
        <f t="shared" si="23"/>
        <v>1.2252211349000199</v>
      </c>
      <c r="C416">
        <f t="shared" si="24"/>
        <v>0.4790477609009462</v>
      </c>
      <c r="D416">
        <f t="shared" si="25"/>
        <v>0.90145365128456456</v>
      </c>
      <c r="E416">
        <f t="shared" si="26"/>
        <v>0.97616190999397978</v>
      </c>
      <c r="F416">
        <f t="shared" si="27"/>
        <v>2.2948675722421013E-3</v>
      </c>
      <c r="G416">
        <f t="shared" si="28"/>
        <v>8.1261868541427328E-3</v>
      </c>
      <c r="H416">
        <f t="shared" si="22"/>
        <v>5.2105272131924172E-3</v>
      </c>
      <c r="I416">
        <f t="shared" si="29"/>
        <v>9.5289207452309479E-3</v>
      </c>
      <c r="J416">
        <f t="shared" si="31"/>
        <v>0.99256323496170373</v>
      </c>
      <c r="K416">
        <f t="shared" si="32"/>
        <v>0.97212813720839275</v>
      </c>
      <c r="L416">
        <f t="shared" si="33"/>
        <v>0.98234568608504791</v>
      </c>
      <c r="M416">
        <f t="shared" si="34"/>
        <v>0.96795007531430521</v>
      </c>
    </row>
    <row r="417" spans="1:13">
      <c r="A417">
        <f t="shared" si="30"/>
        <v>0.40000000000000019</v>
      </c>
      <c r="B417">
        <f t="shared" si="23"/>
        <v>1.2566370614359179</v>
      </c>
      <c r="C417">
        <f t="shared" si="24"/>
        <v>0.43701602444882026</v>
      </c>
      <c r="D417">
        <f t="shared" si="25"/>
        <v>0.83125387555490549</v>
      </c>
      <c r="E417">
        <f t="shared" si="26"/>
        <v>0.89680224666741903</v>
      </c>
      <c r="F417">
        <f t="shared" si="27"/>
        <v>1.9098300562505185E-3</v>
      </c>
      <c r="G417">
        <f t="shared" si="28"/>
        <v>6.909830056250503E-3</v>
      </c>
      <c r="H417">
        <f t="shared" si="22"/>
        <v>4.4098300562505112E-3</v>
      </c>
      <c r="I417">
        <f t="shared" si="29"/>
        <v>8.0425426962773047E-3</v>
      </c>
      <c r="J417">
        <f t="shared" si="31"/>
        <v>0.99447306501795429</v>
      </c>
      <c r="K417">
        <f t="shared" si="32"/>
        <v>0.97903796726464321</v>
      </c>
      <c r="L417">
        <f t="shared" si="33"/>
        <v>0.98675551614129842</v>
      </c>
      <c r="M417">
        <f t="shared" si="34"/>
        <v>0.97599261801058257</v>
      </c>
    </row>
    <row r="418" spans="1:13">
      <c r="A418">
        <f t="shared" si="30"/>
        <v>0.4100000000000002</v>
      </c>
      <c r="B418">
        <f t="shared" si="23"/>
        <v>1.2880529879718159</v>
      </c>
      <c r="C418">
        <f t="shared" si="24"/>
        <v>0.39455300594214743</v>
      </c>
      <c r="D418">
        <f t="shared" si="25"/>
        <v>0.75777352054220337</v>
      </c>
      <c r="E418">
        <f t="shared" si="26"/>
        <v>0.81481790101822416</v>
      </c>
      <c r="F418">
        <f t="shared" si="27"/>
        <v>1.5567207449798423E-3</v>
      </c>
      <c r="G418">
        <f t="shared" si="28"/>
        <v>5.7422070843492516E-3</v>
      </c>
      <c r="H418">
        <f t="shared" si="22"/>
        <v>3.6494639146645467E-3</v>
      </c>
      <c r="I418">
        <f t="shared" si="29"/>
        <v>6.6392821181974464E-3</v>
      </c>
      <c r="J418">
        <f t="shared" si="31"/>
        <v>0.99602978576293411</v>
      </c>
      <c r="K418">
        <f t="shared" si="32"/>
        <v>0.98478017434899245</v>
      </c>
      <c r="L418">
        <f t="shared" si="33"/>
        <v>0.990404980055963</v>
      </c>
      <c r="M418">
        <f t="shared" si="34"/>
        <v>0.98263190012877999</v>
      </c>
    </row>
    <row r="419" spans="1:13">
      <c r="A419">
        <f t="shared" si="30"/>
        <v>0.42000000000000021</v>
      </c>
      <c r="B419">
        <f t="shared" si="23"/>
        <v>1.3194689145077139</v>
      </c>
      <c r="C419">
        <f t="shared" si="24"/>
        <v>0.35170061125357138</v>
      </c>
      <c r="D419">
        <f t="shared" si="25"/>
        <v>0.68130257963771212</v>
      </c>
      <c r="E419">
        <f t="shared" si="26"/>
        <v>0.73044356126656818</v>
      </c>
      <c r="F419">
        <f t="shared" si="27"/>
        <v>1.2369331995613574E-3</v>
      </c>
      <c r="G419">
        <f t="shared" si="28"/>
        <v>4.6417320502100106E-3</v>
      </c>
      <c r="H419">
        <f t="shared" si="22"/>
        <v>2.9393326248856842E-3</v>
      </c>
      <c r="I419">
        <f t="shared" si="29"/>
        <v>5.3354779619578683E-3</v>
      </c>
      <c r="J419">
        <f t="shared" si="31"/>
        <v>0.99726671896249541</v>
      </c>
      <c r="K419">
        <f t="shared" si="32"/>
        <v>0.98942190639920247</v>
      </c>
      <c r="L419">
        <f t="shared" si="33"/>
        <v>0.99334431268084866</v>
      </c>
      <c r="M419">
        <f t="shared" si="34"/>
        <v>0.98796737809073787</v>
      </c>
    </row>
    <row r="420" spans="1:13">
      <c r="A420">
        <f t="shared" si="30"/>
        <v>0.43000000000000022</v>
      </c>
      <c r="B420">
        <f t="shared" si="23"/>
        <v>1.3508848410436116</v>
      </c>
      <c r="C420">
        <f t="shared" si="24"/>
        <v>0.30850113052301775</v>
      </c>
      <c r="D420">
        <f t="shared" si="25"/>
        <v>0.60214284870893287</v>
      </c>
      <c r="E420">
        <f t="shared" si="26"/>
        <v>0.64392253296161384</v>
      </c>
      <c r="F420">
        <f t="shared" si="27"/>
        <v>9.5172947533980041E-4</v>
      </c>
      <c r="G420">
        <f t="shared" si="28"/>
        <v>3.6257601025130883E-3</v>
      </c>
      <c r="H420">
        <f t="shared" si="22"/>
        <v>2.2887447889264442E-3</v>
      </c>
      <c r="I420">
        <f t="shared" si="29"/>
        <v>4.1463622845570062E-3</v>
      </c>
      <c r="J420">
        <f t="shared" si="31"/>
        <v>0.99821844843783525</v>
      </c>
      <c r="K420">
        <f t="shared" si="32"/>
        <v>0.99304766650171561</v>
      </c>
      <c r="L420">
        <f t="shared" si="33"/>
        <v>0.99563305746977515</v>
      </c>
      <c r="M420">
        <f t="shared" si="34"/>
        <v>0.99211374037529487</v>
      </c>
    </row>
    <row r="421" spans="1:13">
      <c r="A421">
        <f t="shared" si="30"/>
        <v>0.44000000000000022</v>
      </c>
      <c r="B421">
        <f t="shared" si="23"/>
        <v>1.3823007675795096</v>
      </c>
      <c r="C421">
        <f t="shared" si="24"/>
        <v>0.26499719642243047</v>
      </c>
      <c r="D421">
        <f t="shared" si="25"/>
        <v>0.52060673504919908</v>
      </c>
      <c r="E421">
        <f t="shared" si="26"/>
        <v>0.55550586727040097</v>
      </c>
      <c r="F421">
        <f t="shared" si="27"/>
        <v>7.0223514111748201E-4</v>
      </c>
      <c r="G421">
        <f t="shared" si="28"/>
        <v>2.7103137257858696E-3</v>
      </c>
      <c r="H421">
        <f t="shared" si="22"/>
        <v>1.7062744334516758E-3</v>
      </c>
      <c r="I421">
        <f t="shared" si="29"/>
        <v>3.0858676857184043E-3</v>
      </c>
      <c r="J421">
        <f t="shared" si="31"/>
        <v>0.9989206835789527</v>
      </c>
      <c r="K421">
        <f t="shared" si="32"/>
        <v>0.9957579802275015</v>
      </c>
      <c r="L421">
        <f t="shared" si="33"/>
        <v>0.99733933190322688</v>
      </c>
      <c r="M421">
        <f t="shared" si="34"/>
        <v>0.99519960806101326</v>
      </c>
    </row>
    <row r="422" spans="1:13">
      <c r="A422">
        <f t="shared" si="30"/>
        <v>0.45000000000000023</v>
      </c>
      <c r="B422">
        <f t="shared" si="23"/>
        <v>1.4137166941154076</v>
      </c>
      <c r="C422">
        <f t="shared" si="24"/>
        <v>0.22123174208247345</v>
      </c>
      <c r="D422">
        <f t="shared" si="25"/>
        <v>0.43701602444881948</v>
      </c>
      <c r="E422">
        <f t="shared" si="26"/>
        <v>0.46545145941517652</v>
      </c>
      <c r="F422">
        <f t="shared" si="27"/>
        <v>4.8943483704846056E-4</v>
      </c>
      <c r="G422">
        <f t="shared" si="28"/>
        <v>1.909830056250512E-3</v>
      </c>
      <c r="H422">
        <f t="shared" si="22"/>
        <v>1.1996324466494862E-3</v>
      </c>
      <c r="I422">
        <f t="shared" si="29"/>
        <v>2.1664506107171777E-3</v>
      </c>
      <c r="J422">
        <f t="shared" si="31"/>
        <v>0.99941011841600114</v>
      </c>
      <c r="K422">
        <f t="shared" si="32"/>
        <v>0.99766781028375207</v>
      </c>
      <c r="L422">
        <f t="shared" si="33"/>
        <v>0.99853896434987632</v>
      </c>
      <c r="M422">
        <f t="shared" si="34"/>
        <v>0.99736605867173045</v>
      </c>
    </row>
    <row r="423" spans="1:13">
      <c r="A423">
        <f t="shared" si="30"/>
        <v>0.46000000000000024</v>
      </c>
      <c r="B423">
        <f t="shared" si="23"/>
        <v>1.4451326206513055</v>
      </c>
      <c r="C423">
        <f t="shared" si="24"/>
        <v>0.17724795872271296</v>
      </c>
      <c r="D423">
        <f t="shared" si="25"/>
        <v>0.35170061125357055</v>
      </c>
      <c r="E423">
        <f t="shared" si="26"/>
        <v>0.37402312072915705</v>
      </c>
      <c r="F423">
        <f t="shared" si="27"/>
        <v>3.1416838871368557E-4</v>
      </c>
      <c r="G423">
        <f t="shared" si="28"/>
        <v>1.2369331995613516E-3</v>
      </c>
      <c r="H423">
        <f t="shared" ref="H423:H427" si="35">(G423+F423)/2</f>
        <v>7.7555079413751862E-4</v>
      </c>
      <c r="I423">
        <f t="shared" si="29"/>
        <v>1.3989329483997761E-3</v>
      </c>
      <c r="J423">
        <f t="shared" si="31"/>
        <v>0.99972428680471481</v>
      </c>
      <c r="K423">
        <f t="shared" si="32"/>
        <v>0.99890474348331337</v>
      </c>
      <c r="L423">
        <f t="shared" si="33"/>
        <v>0.99931451514401382</v>
      </c>
      <c r="M423">
        <f t="shared" si="34"/>
        <v>0.99876499162013022</v>
      </c>
    </row>
    <row r="424" spans="1:13">
      <c r="A424">
        <f t="shared" si="30"/>
        <v>0.47000000000000025</v>
      </c>
      <c r="B424">
        <f t="shared" si="23"/>
        <v>1.4765485471872035</v>
      </c>
      <c r="C424">
        <f t="shared" si="24"/>
        <v>0.13308925302709856</v>
      </c>
      <c r="D424">
        <f t="shared" si="25"/>
        <v>0.2649971964224293</v>
      </c>
      <c r="E424">
        <f t="shared" si="26"/>
        <v>0.28148962790423687</v>
      </c>
      <c r="F424">
        <f t="shared" si="27"/>
        <v>1.7712749271311064E-4</v>
      </c>
      <c r="G424">
        <f t="shared" si="28"/>
        <v>7.0223514111747583E-4</v>
      </c>
      <c r="H424">
        <f t="shared" si="35"/>
        <v>4.3968131691529325E-4</v>
      </c>
      <c r="I424">
        <f t="shared" si="29"/>
        <v>7.9236410617665757E-4</v>
      </c>
      <c r="J424">
        <f t="shared" si="31"/>
        <v>0.99990141429742796</v>
      </c>
      <c r="K424">
        <f t="shared" si="32"/>
        <v>0.99960697862443082</v>
      </c>
      <c r="L424">
        <f t="shared" si="33"/>
        <v>0.99975419646092911</v>
      </c>
      <c r="M424">
        <f t="shared" si="34"/>
        <v>0.99955735572630688</v>
      </c>
    </row>
    <row r="425" spans="1:13">
      <c r="A425">
        <f t="shared" si="30"/>
        <v>0.48000000000000026</v>
      </c>
      <c r="B425">
        <f t="shared" si="23"/>
        <v>1.5079644737231015</v>
      </c>
      <c r="C425">
        <f t="shared" si="24"/>
        <v>8.8799204306806628E-2</v>
      </c>
      <c r="D425">
        <f t="shared" si="25"/>
        <v>0.17724795872271182</v>
      </c>
      <c r="E425">
        <f t="shared" si="26"/>
        <v>0.18812375309361545</v>
      </c>
      <c r="F425">
        <f t="shared" si="27"/>
        <v>7.8852986855219853E-5</v>
      </c>
      <c r="G425">
        <f t="shared" si="28"/>
        <v>3.1416838871368155E-4</v>
      </c>
      <c r="H425">
        <f t="shared" si="35"/>
        <v>1.965106877844507E-4</v>
      </c>
      <c r="I425">
        <f t="shared" si="29"/>
        <v>3.5390546478027591E-4</v>
      </c>
      <c r="J425">
        <f t="shared" si="31"/>
        <v>0.99998026728428313</v>
      </c>
      <c r="K425">
        <f t="shared" si="32"/>
        <v>0.9999211470131445</v>
      </c>
      <c r="L425">
        <f t="shared" si="33"/>
        <v>0.99995070714871359</v>
      </c>
      <c r="M425">
        <f t="shared" si="34"/>
        <v>0.9999112611910872</v>
      </c>
    </row>
    <row r="426" spans="1:13">
      <c r="A426">
        <f t="shared" si="30"/>
        <v>0.49000000000000027</v>
      </c>
      <c r="B426">
        <f t="shared" si="23"/>
        <v>1.5393804002589995</v>
      </c>
      <c r="C426">
        <f t="shared" si="24"/>
        <v>4.4421521492721744E-2</v>
      </c>
      <c r="D426">
        <f t="shared" si="25"/>
        <v>8.8799204306805449E-2</v>
      </c>
      <c r="E426">
        <f t="shared" si="26"/>
        <v>9.420127860743932E-2</v>
      </c>
      <c r="F426">
        <f t="shared" si="27"/>
        <v>1.97327157172834E-5</v>
      </c>
      <c r="G426">
        <f t="shared" si="28"/>
        <v>7.8852986855217753E-5</v>
      </c>
      <c r="H426">
        <f t="shared" si="35"/>
        <v>4.9292851286250573E-5</v>
      </c>
      <c r="I426">
        <f t="shared" si="29"/>
        <v>8.8738808912764073E-5</v>
      </c>
      <c r="J426">
        <f t="shared" si="31"/>
        <v>1.0000000000000004</v>
      </c>
      <c r="K426">
        <f t="shared" si="32"/>
        <v>0.99999999999999967</v>
      </c>
      <c r="L426">
        <f t="shared" si="33"/>
        <v>0.99999999999999989</v>
      </c>
      <c r="M426">
        <f t="shared" si="34"/>
        <v>1</v>
      </c>
    </row>
    <row r="427" spans="1:13">
      <c r="A427">
        <f t="shared" si="30"/>
        <v>0.50000000000000022</v>
      </c>
      <c r="B427">
        <f t="shared" si="23"/>
        <v>1.5707963267948972</v>
      </c>
      <c r="C427">
        <f t="shared" si="24"/>
        <v>-8.5542439716765448E-16</v>
      </c>
      <c r="D427">
        <f t="shared" si="25"/>
        <v>-1.710848794335309E-15</v>
      </c>
      <c r="E427">
        <f t="shared" si="26"/>
        <v>-1.8146291760889888E-15</v>
      </c>
      <c r="F427">
        <f t="shared" si="27"/>
        <v>7.3175089926964515E-33</v>
      </c>
      <c r="G427">
        <f t="shared" si="28"/>
        <v>2.9270035970785806E-32</v>
      </c>
      <c r="H427">
        <f t="shared" si="35"/>
        <v>1.8293772481741129E-32</v>
      </c>
      <c r="I427">
        <f t="shared" si="29"/>
        <v>3.2928790467134032E-32</v>
      </c>
      <c r="J427">
        <f t="shared" si="31"/>
        <v>1.0000000000000004</v>
      </c>
      <c r="K427">
        <f t="shared" si="32"/>
        <v>0.99999999999999967</v>
      </c>
      <c r="L427">
        <f t="shared" si="33"/>
        <v>0.99999999999999989</v>
      </c>
      <c r="M427">
        <f t="shared" si="34"/>
        <v>1</v>
      </c>
    </row>
    <row r="432" spans="1:13">
      <c r="A432" s="2"/>
    </row>
    <row r="433" spans="1:5">
      <c r="A433" s="2"/>
    </row>
    <row r="434" spans="1:5">
      <c r="A434" s="2"/>
      <c r="B434">
        <v>0</v>
      </c>
      <c r="C434">
        <f>PI()*B434/180</f>
        <v>0</v>
      </c>
      <c r="D434">
        <f>2^0.5*COS(C434)</f>
        <v>1.4142135623730951</v>
      </c>
      <c r="E434">
        <f>2^0.5*SIN(C434)</f>
        <v>0</v>
      </c>
    </row>
    <row r="435" spans="1:5">
      <c r="A435" s="2"/>
      <c r="B435">
        <f>B434+15</f>
        <v>15</v>
      </c>
      <c r="C435">
        <f t="shared" ref="C435:C458" si="36">PI()*B435/180</f>
        <v>0.26179938779914941</v>
      </c>
      <c r="D435">
        <f t="shared" ref="D435:D458" si="37">2^0.5*COS(C435)</f>
        <v>1.3660254037844388</v>
      </c>
      <c r="E435">
        <f t="shared" ref="E435:E458" si="38">2^0.5*SIN(C435)</f>
        <v>0.36602540378443865</v>
      </c>
    </row>
    <row r="436" spans="1:5">
      <c r="A436" s="2"/>
      <c r="B436">
        <f t="shared" ref="B436:B458" si="39">B435+15</f>
        <v>30</v>
      </c>
      <c r="C436">
        <f t="shared" si="36"/>
        <v>0.52359877559829882</v>
      </c>
      <c r="D436">
        <f t="shared" si="37"/>
        <v>1.2247448713915892</v>
      </c>
      <c r="E436">
        <f t="shared" si="38"/>
        <v>0.70710678118654746</v>
      </c>
    </row>
    <row r="437" spans="1:5">
      <c r="A437" s="2"/>
      <c r="B437">
        <f t="shared" si="39"/>
        <v>45</v>
      </c>
      <c r="C437">
        <f t="shared" si="36"/>
        <v>0.78539816339744828</v>
      </c>
      <c r="D437">
        <f t="shared" si="37"/>
        <v>1.0000000000000002</v>
      </c>
      <c r="E437">
        <f t="shared" si="38"/>
        <v>1</v>
      </c>
    </row>
    <row r="438" spans="1:5">
      <c r="A438" s="2"/>
      <c r="B438">
        <f t="shared" si="39"/>
        <v>60</v>
      </c>
      <c r="C438">
        <f t="shared" si="36"/>
        <v>1.0471975511965976</v>
      </c>
      <c r="D438">
        <f t="shared" si="37"/>
        <v>0.70710678118654768</v>
      </c>
      <c r="E438">
        <f t="shared" si="38"/>
        <v>1.2247448713915892</v>
      </c>
    </row>
    <row r="439" spans="1:5">
      <c r="A439" s="2"/>
      <c r="B439">
        <f t="shared" si="39"/>
        <v>75</v>
      </c>
      <c r="C439">
        <f t="shared" si="36"/>
        <v>1.3089969389957472</v>
      </c>
      <c r="D439">
        <f t="shared" si="37"/>
        <v>0.36602540378443865</v>
      </c>
      <c r="E439">
        <f t="shared" si="38"/>
        <v>1.3660254037844388</v>
      </c>
    </row>
    <row r="440" spans="1:5">
      <c r="A440" s="2"/>
      <c r="B440">
        <f t="shared" si="39"/>
        <v>90</v>
      </c>
      <c r="C440">
        <f t="shared" si="36"/>
        <v>1.5707963267948966</v>
      </c>
      <c r="D440">
        <f t="shared" si="37"/>
        <v>8.6631078042610645E-17</v>
      </c>
      <c r="E440">
        <f t="shared" si="38"/>
        <v>1.4142135623730951</v>
      </c>
    </row>
    <row r="441" spans="1:5">
      <c r="A441" s="2"/>
      <c r="B441">
        <f t="shared" si="39"/>
        <v>105</v>
      </c>
      <c r="C441">
        <f t="shared" si="36"/>
        <v>1.8325957145940461</v>
      </c>
      <c r="D441">
        <f t="shared" si="37"/>
        <v>-0.36602540378443882</v>
      </c>
      <c r="E441">
        <f t="shared" si="38"/>
        <v>1.3660254037844388</v>
      </c>
    </row>
    <row r="442" spans="1:5">
      <c r="A442" s="2"/>
      <c r="B442">
        <f t="shared" si="39"/>
        <v>120</v>
      </c>
      <c r="C442">
        <f t="shared" si="36"/>
        <v>2.0943951023931953</v>
      </c>
      <c r="D442">
        <f t="shared" si="37"/>
        <v>-0.70710678118654724</v>
      </c>
      <c r="E442">
        <f t="shared" si="38"/>
        <v>1.2247448713915892</v>
      </c>
    </row>
    <row r="443" spans="1:5">
      <c r="A443" s="2"/>
      <c r="B443">
        <f t="shared" si="39"/>
        <v>135</v>
      </c>
      <c r="C443">
        <f t="shared" si="36"/>
        <v>2.3561944901923448</v>
      </c>
      <c r="D443">
        <f t="shared" si="37"/>
        <v>-1</v>
      </c>
      <c r="E443">
        <f t="shared" si="38"/>
        <v>1.0000000000000002</v>
      </c>
    </row>
    <row r="444" spans="1:5">
      <c r="A444" s="2"/>
      <c r="B444">
        <f t="shared" si="39"/>
        <v>150</v>
      </c>
      <c r="C444">
        <f t="shared" si="36"/>
        <v>2.6179938779914944</v>
      </c>
      <c r="D444">
        <f t="shared" si="37"/>
        <v>-1.2247448713915892</v>
      </c>
      <c r="E444">
        <f t="shared" si="38"/>
        <v>0.70710678118654746</v>
      </c>
    </row>
    <row r="445" spans="1:5">
      <c r="A445" s="2"/>
      <c r="B445">
        <f t="shared" si="39"/>
        <v>165</v>
      </c>
      <c r="C445">
        <f t="shared" si="36"/>
        <v>2.8797932657906435</v>
      </c>
      <c r="D445">
        <f t="shared" si="37"/>
        <v>-1.3660254037844386</v>
      </c>
      <c r="E445">
        <f t="shared" si="38"/>
        <v>0.36602540378443904</v>
      </c>
    </row>
    <row r="446" spans="1:5">
      <c r="A446" s="2"/>
      <c r="B446">
        <f t="shared" si="39"/>
        <v>180</v>
      </c>
      <c r="C446">
        <f t="shared" si="36"/>
        <v>3.1415926535897931</v>
      </c>
      <c r="D446">
        <f t="shared" si="37"/>
        <v>-1.4142135623730951</v>
      </c>
      <c r="E446">
        <f t="shared" si="38"/>
        <v>1.7326215608522129E-16</v>
      </c>
    </row>
    <row r="447" spans="1:5">
      <c r="A447" s="2"/>
      <c r="B447">
        <f t="shared" si="39"/>
        <v>195</v>
      </c>
      <c r="C447">
        <f t="shared" si="36"/>
        <v>3.4033920413889422</v>
      </c>
      <c r="D447">
        <f t="shared" si="37"/>
        <v>-1.366025403784439</v>
      </c>
      <c r="E447">
        <f t="shared" si="38"/>
        <v>-0.3660254037844381</v>
      </c>
    </row>
    <row r="448" spans="1:5">
      <c r="A448" s="2"/>
      <c r="B448">
        <f t="shared" si="39"/>
        <v>210</v>
      </c>
      <c r="C448">
        <f t="shared" si="36"/>
        <v>3.6651914291880923</v>
      </c>
      <c r="D448">
        <f t="shared" si="37"/>
        <v>-1.2247448713915892</v>
      </c>
      <c r="E448">
        <f t="shared" si="38"/>
        <v>-0.70710678118654768</v>
      </c>
    </row>
    <row r="449" spans="1:15">
      <c r="A449" s="2"/>
      <c r="B449">
        <f t="shared" si="39"/>
        <v>225</v>
      </c>
      <c r="C449">
        <f t="shared" si="36"/>
        <v>3.9269908169872414</v>
      </c>
      <c r="D449">
        <f t="shared" si="37"/>
        <v>-1.0000000000000002</v>
      </c>
      <c r="E449">
        <f t="shared" si="38"/>
        <v>-1</v>
      </c>
    </row>
    <row r="450" spans="1:15">
      <c r="A450" s="2"/>
      <c r="B450">
        <f t="shared" si="39"/>
        <v>240</v>
      </c>
      <c r="C450">
        <f t="shared" si="36"/>
        <v>4.1887902047863905</v>
      </c>
      <c r="D450">
        <f t="shared" si="37"/>
        <v>-0.70710678118654824</v>
      </c>
      <c r="E450">
        <f t="shared" si="38"/>
        <v>-1.2247448713915887</v>
      </c>
    </row>
    <row r="451" spans="1:15">
      <c r="A451" s="2"/>
      <c r="B451">
        <f t="shared" si="39"/>
        <v>255</v>
      </c>
      <c r="C451">
        <f t="shared" si="36"/>
        <v>4.4505895925855405</v>
      </c>
      <c r="D451">
        <f t="shared" si="37"/>
        <v>-0.36602540378443849</v>
      </c>
      <c r="E451">
        <f t="shared" si="38"/>
        <v>-1.3660254037844388</v>
      </c>
    </row>
    <row r="452" spans="1:15">
      <c r="A452" s="2"/>
      <c r="B452">
        <f t="shared" si="39"/>
        <v>270</v>
      </c>
      <c r="C452">
        <f t="shared" si="36"/>
        <v>4.7123889803846897</v>
      </c>
      <c r="D452">
        <f t="shared" si="37"/>
        <v>-2.5989323412783191E-16</v>
      </c>
      <c r="E452">
        <f t="shared" si="38"/>
        <v>-1.4142135623730951</v>
      </c>
    </row>
    <row r="453" spans="1:15">
      <c r="A453" s="2"/>
      <c r="B453">
        <f t="shared" si="39"/>
        <v>285</v>
      </c>
      <c r="C453">
        <f t="shared" si="36"/>
        <v>4.9741883681838397</v>
      </c>
      <c r="D453">
        <f t="shared" si="37"/>
        <v>0.36602540378443921</v>
      </c>
      <c r="E453">
        <f t="shared" si="38"/>
        <v>-1.3660254037844386</v>
      </c>
    </row>
    <row r="454" spans="1:15">
      <c r="A454" s="2"/>
      <c r="B454">
        <f t="shared" si="39"/>
        <v>300</v>
      </c>
      <c r="C454">
        <f t="shared" si="36"/>
        <v>5.2359877559829888</v>
      </c>
      <c r="D454">
        <f t="shared" si="37"/>
        <v>0.70710678118654768</v>
      </c>
      <c r="E454">
        <f t="shared" si="38"/>
        <v>-1.2247448713915892</v>
      </c>
    </row>
    <row r="455" spans="1:15">
      <c r="A455" s="2"/>
      <c r="B455">
        <f t="shared" si="39"/>
        <v>315</v>
      </c>
      <c r="C455">
        <f t="shared" si="36"/>
        <v>5.497787143782138</v>
      </c>
      <c r="D455">
        <f t="shared" si="37"/>
        <v>0.99999999999999978</v>
      </c>
      <c r="E455">
        <f t="shared" si="38"/>
        <v>-1.0000000000000002</v>
      </c>
    </row>
    <row r="456" spans="1:15">
      <c r="A456" s="2"/>
      <c r="B456">
        <f t="shared" si="39"/>
        <v>330</v>
      </c>
      <c r="C456">
        <f t="shared" si="36"/>
        <v>5.7595865315812871</v>
      </c>
      <c r="D456">
        <f t="shared" si="37"/>
        <v>1.2247448713915887</v>
      </c>
      <c r="E456">
        <f t="shared" si="38"/>
        <v>-0.70710678118654824</v>
      </c>
    </row>
    <row r="457" spans="1:15">
      <c r="A457" s="2"/>
      <c r="B457">
        <f t="shared" si="39"/>
        <v>345</v>
      </c>
      <c r="C457">
        <f t="shared" si="36"/>
        <v>6.0213859193804371</v>
      </c>
      <c r="D457">
        <f t="shared" si="37"/>
        <v>1.3660254037844388</v>
      </c>
      <c r="E457">
        <f t="shared" si="38"/>
        <v>-0.36602540378443854</v>
      </c>
    </row>
    <row r="458" spans="1:15">
      <c r="A458" s="2"/>
      <c r="B458">
        <f t="shared" si="39"/>
        <v>360</v>
      </c>
      <c r="C458">
        <f t="shared" si="36"/>
        <v>6.2831853071795862</v>
      </c>
      <c r="D458">
        <f t="shared" si="37"/>
        <v>1.4142135623730951</v>
      </c>
      <c r="E458">
        <f t="shared" si="38"/>
        <v>-3.4652431217044258E-16</v>
      </c>
    </row>
    <row r="459" spans="1:15">
      <c r="A459" s="2"/>
    </row>
    <row r="460" spans="1:15">
      <c r="A460" s="2"/>
      <c r="D460">
        <v>0</v>
      </c>
      <c r="F460">
        <v>0</v>
      </c>
      <c r="G460">
        <v>0</v>
      </c>
      <c r="L460">
        <f>2*L461</f>
        <v>2.3169118613582769</v>
      </c>
      <c r="O460">
        <v>0</v>
      </c>
    </row>
    <row r="461" spans="1:15">
      <c r="A461" s="2"/>
      <c r="B461">
        <v>55</v>
      </c>
      <c r="C461">
        <f>PI()*B461/180</f>
        <v>0.95993108859688125</v>
      </c>
      <c r="D461">
        <f>2^0.5*COS(C461)</f>
        <v>0.81115957534527783</v>
      </c>
      <c r="F461">
        <f>2^0.5*SIN(C461)</f>
        <v>1.1584559306791384</v>
      </c>
      <c r="G461">
        <f>-F461</f>
        <v>-1.1584559306791384</v>
      </c>
      <c r="L461">
        <f>F461</f>
        <v>1.1584559306791384</v>
      </c>
      <c r="O461">
        <v>0</v>
      </c>
    </row>
    <row r="462" spans="1:15">
      <c r="A462" s="2"/>
    </row>
    <row r="463" spans="1:15">
      <c r="A463" s="2"/>
      <c r="D463">
        <v>0</v>
      </c>
      <c r="H463">
        <v>0</v>
      </c>
      <c r="K463">
        <f>2*K464</f>
        <v>2.3169118613582769</v>
      </c>
    </row>
    <row r="464" spans="1:15">
      <c r="A464" s="2"/>
      <c r="D464">
        <f>-D461</f>
        <v>-0.81115957534527783</v>
      </c>
      <c r="H464">
        <f>F461</f>
        <v>1.1584559306791384</v>
      </c>
      <c r="K464">
        <f>H464</f>
        <v>1.1584559306791384</v>
      </c>
    </row>
    <row r="465" spans="1:18">
      <c r="A465" s="2"/>
    </row>
    <row r="466" spans="1:18">
      <c r="A466" s="2"/>
      <c r="D466">
        <f>D461</f>
        <v>0.81115957534527783</v>
      </c>
      <c r="I466">
        <f>F461</f>
        <v>1.1584559306791384</v>
      </c>
      <c r="J466">
        <f>-I466</f>
        <v>-1.1584559306791384</v>
      </c>
      <c r="Q466">
        <v>0</v>
      </c>
    </row>
    <row r="467" spans="1:18">
      <c r="A467" s="2"/>
      <c r="D467">
        <f>2*D466</f>
        <v>1.6223191506905557</v>
      </c>
      <c r="I467">
        <f>0</f>
        <v>0</v>
      </c>
      <c r="J467">
        <v>0</v>
      </c>
      <c r="Q467">
        <v>0</v>
      </c>
    </row>
    <row r="468" spans="1:18">
      <c r="A468" s="2"/>
    </row>
    <row r="469" spans="1:18">
      <c r="A469" s="2"/>
      <c r="D469">
        <f>D461</f>
        <v>0.81115957534527783</v>
      </c>
      <c r="M469">
        <f>G461</f>
        <v>-1.1584559306791384</v>
      </c>
    </row>
    <row r="470" spans="1:18">
      <c r="A470" s="2"/>
      <c r="D470">
        <f>D461</f>
        <v>0.81115957534527783</v>
      </c>
      <c r="M470">
        <f>F461</f>
        <v>1.1584559306791384</v>
      </c>
    </row>
    <row r="471" spans="1:18">
      <c r="A471" s="2"/>
    </row>
    <row r="472" spans="1:18">
      <c r="A472" s="2"/>
      <c r="D472">
        <f>D464</f>
        <v>-0.81115957534527783</v>
      </c>
      <c r="N472">
        <f>H464</f>
        <v>1.1584559306791384</v>
      </c>
    </row>
    <row r="473" spans="1:18">
      <c r="A473" s="2"/>
      <c r="D473">
        <f>D466</f>
        <v>0.81115957534527783</v>
      </c>
      <c r="N473">
        <f>N472</f>
        <v>1.1584559306791384</v>
      </c>
    </row>
    <row r="474" spans="1:18">
      <c r="A474" s="2"/>
    </row>
    <row r="475" spans="1:18">
      <c r="A475" s="2"/>
      <c r="D475">
        <v>0</v>
      </c>
      <c r="P475">
        <v>0</v>
      </c>
      <c r="R475">
        <f>P476</f>
        <v>1.1584559306791384</v>
      </c>
    </row>
    <row r="476" spans="1:18">
      <c r="A476" s="2"/>
      <c r="D476">
        <v>0</v>
      </c>
      <c r="P476">
        <f>F461</f>
        <v>1.1584559306791384</v>
      </c>
      <c r="R476">
        <f>2*R475</f>
        <v>2.3169118613582769</v>
      </c>
    </row>
    <row r="477" spans="1:18">
      <c r="A477" s="2"/>
    </row>
    <row r="478" spans="1:18">
      <c r="A478" s="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N607"/>
  <sheetViews>
    <sheetView workbookViewId="0">
      <selection activeCell="O9" sqref="O9"/>
    </sheetView>
  </sheetViews>
  <sheetFormatPr defaultRowHeight="14.4"/>
  <sheetData>
    <row r="1" spans="1:12">
      <c r="A1" s="4" t="s">
        <v>505</v>
      </c>
    </row>
    <row r="2" spans="1:12">
      <c r="A2" s="4"/>
    </row>
    <row r="3" spans="1:12">
      <c r="A3" s="2" t="s">
        <v>510</v>
      </c>
    </row>
    <row r="4" spans="1:12">
      <c r="A4" s="2" t="s">
        <v>511</v>
      </c>
    </row>
    <row r="5" spans="1:12">
      <c r="A5" s="2"/>
    </row>
    <row r="6" spans="1:12">
      <c r="A6" s="2" t="s">
        <v>512</v>
      </c>
    </row>
    <row r="7" spans="1:12">
      <c r="A7" s="2" t="s">
        <v>767</v>
      </c>
    </row>
    <row r="8" spans="1:12">
      <c r="A8" s="2"/>
    </row>
    <row r="9" spans="1:12">
      <c r="A9" s="2"/>
    </row>
    <row r="10" spans="1:12">
      <c r="A10" s="4" t="s">
        <v>753</v>
      </c>
    </row>
    <row r="11" spans="1:12">
      <c r="A11" s="4"/>
    </row>
    <row r="12" spans="1:12">
      <c r="A12" s="2" t="s">
        <v>359</v>
      </c>
    </row>
    <row r="13" spans="1:12">
      <c r="A13" s="2" t="s">
        <v>426</v>
      </c>
      <c r="L13" s="2"/>
    </row>
    <row r="14" spans="1:12">
      <c r="A14" s="2" t="s">
        <v>499</v>
      </c>
    </row>
    <row r="15" spans="1:12">
      <c r="A15" s="2"/>
    </row>
    <row r="16" spans="1:12">
      <c r="A16" s="2" t="s">
        <v>513</v>
      </c>
    </row>
    <row r="17" spans="1:7">
      <c r="A17" s="2" t="s">
        <v>489</v>
      </c>
      <c r="G17" s="2" t="s">
        <v>492</v>
      </c>
    </row>
    <row r="18" spans="1:7">
      <c r="A18" s="2" t="s">
        <v>491</v>
      </c>
      <c r="G18" s="2" t="s">
        <v>493</v>
      </c>
    </row>
    <row r="19" spans="1:7">
      <c r="A19" s="2" t="s">
        <v>490</v>
      </c>
      <c r="G19" s="2" t="s">
        <v>934</v>
      </c>
    </row>
    <row r="20" spans="1:7">
      <c r="A20" s="2" t="s">
        <v>495</v>
      </c>
      <c r="G20" s="2" t="s">
        <v>497</v>
      </c>
    </row>
    <row r="21" spans="1:7">
      <c r="A21" s="2" t="s">
        <v>494</v>
      </c>
      <c r="G21" s="2" t="s">
        <v>496</v>
      </c>
    </row>
    <row r="23" spans="1:7">
      <c r="A23" s="2" t="s">
        <v>501</v>
      </c>
    </row>
    <row r="24" spans="1:7">
      <c r="A24" s="2" t="s">
        <v>507</v>
      </c>
    </row>
    <row r="25" spans="1:7">
      <c r="A25" s="2" t="s">
        <v>508</v>
      </c>
    </row>
    <row r="26" spans="1:7">
      <c r="A26" s="2" t="s">
        <v>517</v>
      </c>
    </row>
    <row r="27" spans="1:7">
      <c r="A27" s="2" t="s">
        <v>516</v>
      </c>
    </row>
    <row r="28" spans="1:7">
      <c r="A28" s="2" t="s">
        <v>596</v>
      </c>
    </row>
    <row r="29" spans="1:7">
      <c r="A29" s="2" t="s">
        <v>514</v>
      </c>
    </row>
    <row r="31" spans="1:7">
      <c r="A31" s="2" t="s">
        <v>504</v>
      </c>
    </row>
    <row r="32" spans="1:7">
      <c r="A32" s="2" t="s">
        <v>502</v>
      </c>
    </row>
    <row r="33" spans="1:1" ht="16.2">
      <c r="A33" s="2" t="s">
        <v>509</v>
      </c>
    </row>
    <row r="34" spans="1:1">
      <c r="A34" s="2" t="s">
        <v>503</v>
      </c>
    </row>
    <row r="35" spans="1:1">
      <c r="A35" s="2" t="s">
        <v>849</v>
      </c>
    </row>
    <row r="38" spans="1:1">
      <c r="A38" s="4" t="s">
        <v>515</v>
      </c>
    </row>
    <row r="40" spans="1:1">
      <c r="A40" s="2" t="s">
        <v>519</v>
      </c>
    </row>
    <row r="41" spans="1:1">
      <c r="A41" s="2" t="s">
        <v>520</v>
      </c>
    </row>
    <row r="43" spans="1:1">
      <c r="A43" s="2" t="s">
        <v>521</v>
      </c>
    </row>
    <row r="44" spans="1:1">
      <c r="A44" s="2" t="s">
        <v>518</v>
      </c>
    </row>
    <row r="46" spans="1:1">
      <c r="A46" s="2" t="s">
        <v>655</v>
      </c>
    </row>
    <row r="47" spans="1:1">
      <c r="A47" s="2" t="s">
        <v>656</v>
      </c>
    </row>
    <row r="48" spans="1:1">
      <c r="A48" s="2" t="s">
        <v>657</v>
      </c>
    </row>
    <row r="49" spans="1:1">
      <c r="A49" s="2" t="s">
        <v>658</v>
      </c>
    </row>
    <row r="51" spans="1:1">
      <c r="A51" s="2" t="s">
        <v>597</v>
      </c>
    </row>
    <row r="52" spans="1:1">
      <c r="A52" s="2" t="s">
        <v>598</v>
      </c>
    </row>
    <row r="53" spans="1:1">
      <c r="A53" s="2" t="s">
        <v>599</v>
      </c>
    </row>
    <row r="54" spans="1:1">
      <c r="A54" s="2" t="s">
        <v>600</v>
      </c>
    </row>
    <row r="55" spans="1:1">
      <c r="A55" s="2" t="s">
        <v>606</v>
      </c>
    </row>
    <row r="57" spans="1:1">
      <c r="A57" s="2" t="s">
        <v>607</v>
      </c>
    </row>
    <row r="58" spans="1:1">
      <c r="A58" s="2" t="s">
        <v>524</v>
      </c>
    </row>
    <row r="59" spans="1:1">
      <c r="A59" s="2" t="s">
        <v>525</v>
      </c>
    </row>
    <row r="60" spans="1:1">
      <c r="A60" s="2" t="s">
        <v>601</v>
      </c>
    </row>
    <row r="61" spans="1:1">
      <c r="A61" s="2" t="s">
        <v>526</v>
      </c>
    </row>
    <row r="62" spans="1:1">
      <c r="A62" s="2" t="s">
        <v>527</v>
      </c>
    </row>
    <row r="63" spans="1:1">
      <c r="A63" s="2" t="s">
        <v>602</v>
      </c>
    </row>
    <row r="64" spans="1:1">
      <c r="A64" s="2" t="s">
        <v>528</v>
      </c>
    </row>
    <row r="65" spans="1:14">
      <c r="A65" s="2" t="s">
        <v>529</v>
      </c>
    </row>
    <row r="66" spans="1:14">
      <c r="A66" s="2"/>
    </row>
    <row r="67" spans="1:14">
      <c r="A67" s="2" t="s">
        <v>536</v>
      </c>
    </row>
    <row r="68" spans="1:14">
      <c r="A68" s="2"/>
    </row>
    <row r="69" spans="1:14">
      <c r="A69" s="2"/>
      <c r="D69" s="2" t="s">
        <v>531</v>
      </c>
      <c r="J69" s="2" t="s">
        <v>532</v>
      </c>
    </row>
    <row r="70" spans="1:14">
      <c r="B70" s="50" t="s">
        <v>540</v>
      </c>
      <c r="N70" s="2" t="s">
        <v>538</v>
      </c>
    </row>
    <row r="71" spans="1:14">
      <c r="B71" s="50" t="s">
        <v>539</v>
      </c>
      <c r="N71" s="2" t="s">
        <v>539</v>
      </c>
    </row>
    <row r="72" spans="1:14">
      <c r="A72" s="2"/>
    </row>
    <row r="73" spans="1:14">
      <c r="A73" s="2"/>
    </row>
    <row r="74" spans="1:14">
      <c r="A74" s="2"/>
    </row>
    <row r="75" spans="1:14">
      <c r="A75" s="2"/>
    </row>
    <row r="76" spans="1:14">
      <c r="A76" s="2"/>
    </row>
    <row r="77" spans="1:14">
      <c r="A77" s="2"/>
    </row>
    <row r="78" spans="1:14">
      <c r="A78" s="2" t="s">
        <v>534</v>
      </c>
      <c r="N78" s="2" t="s">
        <v>535</v>
      </c>
    </row>
    <row r="79" spans="1:14">
      <c r="A79" s="2"/>
    </row>
    <row r="80" spans="1:14">
      <c r="A80" s="2"/>
    </row>
    <row r="81" spans="1:5">
      <c r="A81" s="2" t="s">
        <v>754</v>
      </c>
    </row>
    <row r="82" spans="1:5">
      <c r="A82" s="2"/>
      <c r="E82" s="49"/>
    </row>
    <row r="83" spans="1:5">
      <c r="A83" s="2" t="s">
        <v>755</v>
      </c>
      <c r="E83" s="49"/>
    </row>
    <row r="84" spans="1:5">
      <c r="A84" s="2" t="s">
        <v>530</v>
      </c>
      <c r="E84" s="49"/>
    </row>
    <row r="85" spans="1:5">
      <c r="A85" s="2" t="s">
        <v>533</v>
      </c>
      <c r="E85" s="49"/>
    </row>
    <row r="86" spans="1:5">
      <c r="A86" s="2" t="s">
        <v>932</v>
      </c>
      <c r="E86" s="49"/>
    </row>
    <row r="87" spans="1:5">
      <c r="A87" s="2" t="s">
        <v>537</v>
      </c>
      <c r="E87" s="49"/>
    </row>
    <row r="88" spans="1:5">
      <c r="A88" s="2"/>
      <c r="E88" s="49"/>
    </row>
    <row r="89" spans="1:5">
      <c r="A89" s="2" t="s">
        <v>608</v>
      </c>
      <c r="E89" s="49"/>
    </row>
    <row r="90" spans="1:5">
      <c r="A90" s="2" t="s">
        <v>603</v>
      </c>
      <c r="E90" s="49"/>
    </row>
    <row r="91" spans="1:5">
      <c r="A91" s="2" t="s">
        <v>609</v>
      </c>
      <c r="E91" s="49"/>
    </row>
    <row r="92" spans="1:5">
      <c r="A92" s="2"/>
      <c r="E92" s="49"/>
    </row>
    <row r="93" spans="1:5">
      <c r="A93" s="2" t="s">
        <v>632</v>
      </c>
      <c r="E93" s="49"/>
    </row>
    <row r="94" spans="1:5">
      <c r="A94" s="2" t="s">
        <v>633</v>
      </c>
      <c r="E94" s="49"/>
    </row>
    <row r="95" spans="1:5">
      <c r="A95" s="2" t="s">
        <v>634</v>
      </c>
      <c r="E95" s="49"/>
    </row>
    <row r="96" spans="1:5">
      <c r="A96" s="2"/>
      <c r="E96" s="49"/>
    </row>
    <row r="97" spans="1:12">
      <c r="A97" s="2" t="s">
        <v>604</v>
      </c>
    </row>
    <row r="98" spans="1:12">
      <c r="A98" s="2"/>
    </row>
    <row r="99" spans="1:12">
      <c r="A99" s="2"/>
    </row>
    <row r="100" spans="1:12">
      <c r="A100" s="4" t="s">
        <v>523</v>
      </c>
    </row>
    <row r="102" spans="1:12">
      <c r="A102" s="46" t="s">
        <v>522</v>
      </c>
    </row>
    <row r="103" spans="1:12">
      <c r="A103" s="46" t="s">
        <v>768</v>
      </c>
    </row>
    <row r="104" spans="1:12">
      <c r="A104" s="46" t="s">
        <v>541</v>
      </c>
    </row>
    <row r="105" spans="1:12">
      <c r="A105" s="27" t="s">
        <v>542</v>
      </c>
    </row>
    <row r="106" spans="1:12">
      <c r="A106" s="46" t="s">
        <v>447</v>
      </c>
    </row>
    <row r="108" spans="1:12">
      <c r="A108" s="46" t="s">
        <v>770</v>
      </c>
    </row>
    <row r="109" spans="1:12">
      <c r="A109" s="46" t="s">
        <v>769</v>
      </c>
    </row>
    <row r="111" spans="1:12">
      <c r="A111" s="2"/>
      <c r="L111" s="2"/>
    </row>
    <row r="112" spans="1:12">
      <c r="A112" s="4" t="s">
        <v>556</v>
      </c>
      <c r="L112" s="2"/>
    </row>
    <row r="113" spans="1:12">
      <c r="A113" s="2"/>
      <c r="L113" s="2"/>
    </row>
    <row r="114" spans="1:12">
      <c r="A114" s="2" t="s">
        <v>386</v>
      </c>
    </row>
    <row r="115" spans="1:12">
      <c r="A115" s="2" t="s">
        <v>543</v>
      </c>
    </row>
    <row r="116" spans="1:12">
      <c r="A116" s="2" t="s">
        <v>500</v>
      </c>
    </row>
    <row r="117" spans="1:12">
      <c r="A117" s="4"/>
    </row>
    <row r="118" spans="1:12">
      <c r="A118" s="2" t="s">
        <v>544</v>
      </c>
    </row>
    <row r="119" spans="1:12">
      <c r="A119" s="2" t="s">
        <v>387</v>
      </c>
      <c r="J119" s="2" t="s">
        <v>739</v>
      </c>
    </row>
    <row r="120" spans="1:12" ht="16.2">
      <c r="A120" s="2" t="s">
        <v>423</v>
      </c>
      <c r="J120" s="2" t="s">
        <v>738</v>
      </c>
    </row>
    <row r="121" spans="1:12">
      <c r="A121" s="2" t="s">
        <v>605</v>
      </c>
    </row>
    <row r="122" spans="1:12">
      <c r="A122" s="2" t="s">
        <v>374</v>
      </c>
    </row>
    <row r="123" spans="1:12" ht="16.2">
      <c r="A123" s="2" t="s">
        <v>388</v>
      </c>
    </row>
    <row r="124" spans="1:12" ht="16.2">
      <c r="A124" s="2" t="s">
        <v>424</v>
      </c>
    </row>
    <row r="125" spans="1:12" ht="16.2">
      <c r="A125" s="2" t="s">
        <v>389</v>
      </c>
    </row>
    <row r="126" spans="1:12">
      <c r="A126" s="2" t="s">
        <v>377</v>
      </c>
    </row>
    <row r="127" spans="1:12">
      <c r="A127" s="2"/>
    </row>
    <row r="128" spans="1:12">
      <c r="A128" s="2" t="s">
        <v>425</v>
      </c>
    </row>
    <row r="129" spans="1:9">
      <c r="A129" s="27" t="s">
        <v>390</v>
      </c>
      <c r="I129" s="48" t="s">
        <v>498</v>
      </c>
    </row>
    <row r="130" spans="1:9">
      <c r="A130" s="2" t="s">
        <v>380</v>
      </c>
    </row>
    <row r="131" spans="1:9">
      <c r="A131" s="2" t="s">
        <v>381</v>
      </c>
    </row>
    <row r="132" spans="1:9">
      <c r="A132" s="2" t="s">
        <v>475</v>
      </c>
    </row>
    <row r="133" spans="1:9" ht="16.8">
      <c r="A133" s="2" t="s">
        <v>376</v>
      </c>
    </row>
    <row r="134" spans="1:9">
      <c r="A134" s="2"/>
    </row>
    <row r="135" spans="1:9" ht="15.6">
      <c r="A135" s="2" t="s">
        <v>378</v>
      </c>
    </row>
    <row r="136" spans="1:9">
      <c r="A136" s="2" t="s">
        <v>379</v>
      </c>
    </row>
    <row r="137" spans="1:9">
      <c r="A137" s="4"/>
    </row>
    <row r="138" spans="1:9">
      <c r="A138" s="2" t="s">
        <v>382</v>
      </c>
    </row>
    <row r="139" spans="1:9">
      <c r="A139" s="2" t="s">
        <v>391</v>
      </c>
    </row>
    <row r="140" spans="1:9">
      <c r="A140" s="2"/>
    </row>
    <row r="141" spans="1:9">
      <c r="A141" s="2" t="s">
        <v>431</v>
      </c>
    </row>
    <row r="142" spans="1:9">
      <c r="A142" s="2"/>
    </row>
    <row r="143" spans="1:9">
      <c r="A143" s="2" t="s">
        <v>701</v>
      </c>
    </row>
    <row r="144" spans="1:9">
      <c r="A144" s="2"/>
    </row>
    <row r="145" spans="1:10">
      <c r="A145" s="1" t="s">
        <v>415</v>
      </c>
      <c r="B145" s="2" t="s">
        <v>416</v>
      </c>
    </row>
    <row r="146" spans="1:10">
      <c r="A146" s="37" t="s">
        <v>0</v>
      </c>
      <c r="B146" s="2" t="s">
        <v>51</v>
      </c>
    </row>
    <row r="147" spans="1:10">
      <c r="A147" s="1" t="s">
        <v>392</v>
      </c>
      <c r="B147" s="2" t="s">
        <v>394</v>
      </c>
    </row>
    <row r="148" spans="1:10">
      <c r="A148" s="37" t="s">
        <v>361</v>
      </c>
      <c r="B148" s="2" t="s">
        <v>393</v>
      </c>
    </row>
    <row r="149" spans="1:10">
      <c r="A149" s="1" t="s">
        <v>360</v>
      </c>
      <c r="B149" s="2" t="s">
        <v>395</v>
      </c>
    </row>
    <row r="150" spans="1:10" ht="16.2">
      <c r="A150" s="47" t="s">
        <v>356</v>
      </c>
      <c r="B150" s="2" t="s">
        <v>396</v>
      </c>
    </row>
    <row r="151" spans="1:10" ht="16.2">
      <c r="A151" s="2" t="s">
        <v>384</v>
      </c>
    </row>
    <row r="152" spans="1:10">
      <c r="A152" s="2" t="s">
        <v>385</v>
      </c>
    </row>
    <row r="153" spans="1:10">
      <c r="A153" s="2" t="s">
        <v>383</v>
      </c>
    </row>
    <row r="154" spans="1:10">
      <c r="A154" s="1" t="s">
        <v>371</v>
      </c>
      <c r="B154" s="2" t="s">
        <v>419</v>
      </c>
    </row>
    <row r="155" spans="1:10">
      <c r="A155" s="41"/>
    </row>
    <row r="156" spans="1:10">
      <c r="A156" s="41"/>
    </row>
    <row r="157" spans="1:10">
      <c r="A157" s="44" t="s">
        <v>557</v>
      </c>
    </row>
    <row r="158" spans="1:10">
      <c r="A158" s="41"/>
    </row>
    <row r="159" spans="1:10">
      <c r="A159" s="45" t="s">
        <v>427</v>
      </c>
    </row>
    <row r="160" spans="1:10" ht="16.2">
      <c r="A160" s="45" t="s">
        <v>428</v>
      </c>
      <c r="J160" s="2" t="s">
        <v>429</v>
      </c>
    </row>
    <row r="161" spans="1:10" ht="16.2">
      <c r="A161" s="45" t="s">
        <v>702</v>
      </c>
      <c r="J161" s="2" t="s">
        <v>430</v>
      </c>
    </row>
    <row r="162" spans="1:10">
      <c r="A162" s="45" t="s">
        <v>610</v>
      </c>
      <c r="J162" s="2"/>
    </row>
    <row r="163" spans="1:10">
      <c r="A163" s="45" t="s">
        <v>611</v>
      </c>
      <c r="J163" s="2"/>
    </row>
    <row r="164" spans="1:10">
      <c r="A164" s="45" t="s">
        <v>686</v>
      </c>
      <c r="J164" s="2"/>
    </row>
    <row r="165" spans="1:10" ht="16.8">
      <c r="A165" s="45" t="s">
        <v>703</v>
      </c>
      <c r="J165" s="2"/>
    </row>
    <row r="166" spans="1:10">
      <c r="A166" s="45"/>
      <c r="J166" s="2"/>
    </row>
    <row r="167" spans="1:10">
      <c r="A167" s="45" t="s">
        <v>704</v>
      </c>
    </row>
    <row r="168" spans="1:10" ht="16.8">
      <c r="A168" s="45" t="s">
        <v>705</v>
      </c>
    </row>
    <row r="169" spans="1:10">
      <c r="A169" s="45" t="s">
        <v>712</v>
      </c>
    </row>
    <row r="170" spans="1:10" ht="16.2">
      <c r="A170" s="45" t="s">
        <v>713</v>
      </c>
    </row>
    <row r="171" spans="1:10" ht="16.2">
      <c r="A171" s="45" t="s">
        <v>706</v>
      </c>
    </row>
    <row r="172" spans="1:10" ht="16.2">
      <c r="A172" s="45" t="s">
        <v>711</v>
      </c>
    </row>
    <row r="173" spans="1:10">
      <c r="A173" s="45" t="s">
        <v>715</v>
      </c>
    </row>
    <row r="174" spans="1:10">
      <c r="A174" s="45" t="s">
        <v>716</v>
      </c>
    </row>
    <row r="175" spans="1:10" ht="16.8">
      <c r="A175" s="45" t="s">
        <v>717</v>
      </c>
    </row>
    <row r="176" spans="1:10">
      <c r="A176" s="45" t="s">
        <v>707</v>
      </c>
    </row>
    <row r="177" spans="1:12">
      <c r="A177" s="45" t="s">
        <v>714</v>
      </c>
    </row>
    <row r="178" spans="1:12">
      <c r="A178" s="45" t="s">
        <v>710</v>
      </c>
    </row>
    <row r="179" spans="1:12">
      <c r="A179" s="45" t="s">
        <v>709</v>
      </c>
    </row>
    <row r="180" spans="1:12">
      <c r="A180" s="45" t="s">
        <v>444</v>
      </c>
    </row>
    <row r="181" spans="1:12">
      <c r="A181" s="45"/>
    </row>
    <row r="182" spans="1:12">
      <c r="A182" s="45" t="s">
        <v>708</v>
      </c>
    </row>
    <row r="183" spans="1:12">
      <c r="A183" s="45"/>
    </row>
    <row r="184" spans="1:12">
      <c r="A184" s="46" t="s">
        <v>718</v>
      </c>
    </row>
    <row r="185" spans="1:12">
      <c r="A185" s="46" t="s">
        <v>719</v>
      </c>
    </row>
    <row r="186" spans="1:12">
      <c r="A186" s="46" t="s">
        <v>720</v>
      </c>
    </row>
    <row r="187" spans="1:12">
      <c r="A187" s="45"/>
    </row>
    <row r="188" spans="1:12" ht="16.8">
      <c r="A188" s="45" t="s">
        <v>445</v>
      </c>
      <c r="L188" s="2" t="s">
        <v>443</v>
      </c>
    </row>
    <row r="189" spans="1:12">
      <c r="A189" s="43"/>
    </row>
    <row r="190" spans="1:12" ht="16.8">
      <c r="A190" s="45" t="s">
        <v>446</v>
      </c>
      <c r="J190" s="2" t="s">
        <v>457</v>
      </c>
    </row>
    <row r="191" spans="1:12">
      <c r="A191" s="43"/>
    </row>
    <row r="192" spans="1:12" ht="16.2">
      <c r="A192" s="45" t="s">
        <v>612</v>
      </c>
    </row>
    <row r="193" spans="1:8">
      <c r="A193" s="43"/>
    </row>
    <row r="194" spans="1:8" ht="16.8">
      <c r="A194" s="45" t="s">
        <v>613</v>
      </c>
      <c r="H194" s="2" t="s">
        <v>448</v>
      </c>
    </row>
    <row r="195" spans="1:8">
      <c r="A195" s="45"/>
      <c r="H195" s="2"/>
    </row>
    <row r="196" spans="1:8">
      <c r="A196" s="45" t="s">
        <v>811</v>
      </c>
      <c r="H196" s="2"/>
    </row>
    <row r="198" spans="1:8" ht="15.6">
      <c r="A198" s="2" t="s">
        <v>615</v>
      </c>
    </row>
    <row r="199" spans="1:8">
      <c r="A199" s="2" t="s">
        <v>456</v>
      </c>
    </row>
    <row r="200" spans="1:8">
      <c r="A200" s="2" t="s">
        <v>621</v>
      </c>
    </row>
    <row r="201" spans="1:8">
      <c r="A201" s="2" t="s">
        <v>614</v>
      </c>
    </row>
    <row r="202" spans="1:8">
      <c r="A202" s="2"/>
    </row>
    <row r="203" spans="1:8" ht="16.2">
      <c r="A203" s="45" t="s">
        <v>622</v>
      </c>
    </row>
    <row r="204" spans="1:8">
      <c r="A204" s="45" t="s">
        <v>616</v>
      </c>
    </row>
    <row r="205" spans="1:8">
      <c r="A205" s="45" t="s">
        <v>620</v>
      </c>
    </row>
    <row r="206" spans="1:8">
      <c r="A206" s="45" t="s">
        <v>623</v>
      </c>
    </row>
    <row r="207" spans="1:8">
      <c r="A207" s="45" t="s">
        <v>624</v>
      </c>
    </row>
    <row r="208" spans="1:8">
      <c r="A208" s="45"/>
    </row>
    <row r="209" spans="1:1">
      <c r="A209" s="45" t="s">
        <v>618</v>
      </c>
    </row>
    <row r="210" spans="1:1">
      <c r="A210" s="45" t="s">
        <v>619</v>
      </c>
    </row>
    <row r="211" spans="1:1">
      <c r="A211" s="45" t="s">
        <v>617</v>
      </c>
    </row>
    <row r="212" spans="1:1">
      <c r="A212" s="45" t="s">
        <v>625</v>
      </c>
    </row>
    <row r="214" spans="1:1">
      <c r="A214" s="45" t="s">
        <v>558</v>
      </c>
    </row>
    <row r="215" spans="1:1">
      <c r="A215" s="45" t="s">
        <v>721</v>
      </c>
    </row>
    <row r="216" spans="1:1">
      <c r="A216" s="45" t="s">
        <v>545</v>
      </c>
    </row>
    <row r="217" spans="1:1">
      <c r="A217" s="45" t="s">
        <v>722</v>
      </c>
    </row>
    <row r="218" spans="1:1">
      <c r="A218" s="45" t="s">
        <v>559</v>
      </c>
    </row>
    <row r="219" spans="1:1">
      <c r="A219" s="45" t="s">
        <v>765</v>
      </c>
    </row>
    <row r="220" spans="1:1">
      <c r="A220" s="45" t="s">
        <v>723</v>
      </c>
    </row>
    <row r="221" spans="1:1">
      <c r="A221" s="43"/>
    </row>
    <row r="222" spans="1:1">
      <c r="A222" s="45" t="s">
        <v>546</v>
      </c>
    </row>
    <row r="223" spans="1:1">
      <c r="A223" s="43"/>
    </row>
    <row r="224" spans="1:1">
      <c r="A224" s="43"/>
    </row>
    <row r="225" spans="1:12">
      <c r="A225" s="44" t="s">
        <v>454</v>
      </c>
    </row>
    <row r="226" spans="1:12">
      <c r="A226" s="43"/>
    </row>
    <row r="227" spans="1:12">
      <c r="A227" s="45" t="s">
        <v>453</v>
      </c>
    </row>
    <row r="228" spans="1:12">
      <c r="A228" s="45" t="s">
        <v>771</v>
      </c>
    </row>
    <row r="229" spans="1:12">
      <c r="A229" s="45" t="s">
        <v>772</v>
      </c>
    </row>
    <row r="230" spans="1:12">
      <c r="A230" s="45"/>
    </row>
    <row r="231" spans="1:12">
      <c r="A231" s="45"/>
    </row>
    <row r="232" spans="1:12">
      <c r="A232" s="44" t="s">
        <v>449</v>
      </c>
      <c r="F232" s="2" t="s">
        <v>837</v>
      </c>
      <c r="L232" s="2" t="s">
        <v>548</v>
      </c>
    </row>
    <row r="233" spans="1:12">
      <c r="A233" s="44"/>
      <c r="F233" s="2"/>
    </row>
    <row r="234" spans="1:12">
      <c r="A234" s="45" t="s">
        <v>825</v>
      </c>
      <c r="F234" s="2"/>
    </row>
    <row r="235" spans="1:12">
      <c r="A235" s="45" t="s">
        <v>724</v>
      </c>
      <c r="F235" s="2"/>
    </row>
    <row r="236" spans="1:12">
      <c r="F236" s="2"/>
    </row>
    <row r="237" spans="1:12">
      <c r="A237" s="2" t="s">
        <v>725</v>
      </c>
      <c r="F237" s="2"/>
    </row>
    <row r="238" spans="1:12">
      <c r="A238" s="45" t="s">
        <v>547</v>
      </c>
      <c r="F238" s="2"/>
    </row>
    <row r="239" spans="1:12">
      <c r="A239" s="43"/>
    </row>
    <row r="240" spans="1:12">
      <c r="A240" s="45" t="s">
        <v>451</v>
      </c>
    </row>
    <row r="241" spans="1:8">
      <c r="A241" s="45" t="s">
        <v>452</v>
      </c>
    </row>
    <row r="242" spans="1:8">
      <c r="A242" s="45" t="s">
        <v>460</v>
      </c>
    </row>
    <row r="243" spans="1:8">
      <c r="A243" s="45" t="s">
        <v>464</v>
      </c>
    </row>
    <row r="244" spans="1:8" ht="16.2">
      <c r="A244" s="45" t="s">
        <v>470</v>
      </c>
    </row>
    <row r="245" spans="1:8">
      <c r="A245" s="45" t="s">
        <v>471</v>
      </c>
    </row>
    <row r="246" spans="1:8">
      <c r="A246" s="45"/>
    </row>
    <row r="247" spans="1:8">
      <c r="A247" s="45" t="s">
        <v>465</v>
      </c>
    </row>
    <row r="248" spans="1:8">
      <c r="A248" s="45"/>
    </row>
    <row r="249" spans="1:8">
      <c r="A249" s="45" t="s">
        <v>466</v>
      </c>
    </row>
    <row r="250" spans="1:8" ht="15" customHeight="1">
      <c r="A250" s="45"/>
    </row>
    <row r="251" spans="1:8" ht="15" customHeight="1">
      <c r="A251" s="45" t="s">
        <v>467</v>
      </c>
    </row>
    <row r="252" spans="1:8" ht="15" customHeight="1">
      <c r="A252" s="45"/>
    </row>
    <row r="253" spans="1:8" ht="15" customHeight="1">
      <c r="A253" s="45" t="s">
        <v>459</v>
      </c>
    </row>
    <row r="254" spans="1:8" ht="15" customHeight="1">
      <c r="A254" s="45" t="s">
        <v>461</v>
      </c>
    </row>
    <row r="255" spans="1:8" ht="15" customHeight="1">
      <c r="A255" s="45"/>
    </row>
    <row r="256" spans="1:8" ht="15" customHeight="1">
      <c r="A256" s="45" t="s">
        <v>463</v>
      </c>
      <c r="H256" s="2" t="s">
        <v>455</v>
      </c>
    </row>
    <row r="257" spans="1:9" ht="15" customHeight="1">
      <c r="A257" s="45"/>
      <c r="I257" s="2"/>
    </row>
    <row r="258" spans="1:9" ht="16.2">
      <c r="A258" s="45" t="s">
        <v>856</v>
      </c>
    </row>
    <row r="259" spans="1:9">
      <c r="A259" s="43"/>
    </row>
    <row r="260" spans="1:9">
      <c r="A260" s="45" t="s">
        <v>549</v>
      </c>
    </row>
    <row r="261" spans="1:9">
      <c r="A261" s="45" t="s">
        <v>462</v>
      </c>
    </row>
    <row r="262" spans="1:9">
      <c r="A262" s="43"/>
    </row>
    <row r="263" spans="1:9">
      <c r="A263" s="45" t="s">
        <v>458</v>
      </c>
    </row>
    <row r="264" spans="1:9">
      <c r="A264" s="45" t="s">
        <v>468</v>
      </c>
    </row>
    <row r="265" spans="1:9">
      <c r="A265" s="45"/>
    </row>
    <row r="266" spans="1:9">
      <c r="A266" s="45" t="s">
        <v>550</v>
      </c>
    </row>
    <row r="267" spans="1:9">
      <c r="A267" s="45" t="s">
        <v>473</v>
      </c>
    </row>
    <row r="268" spans="1:9">
      <c r="A268" s="45" t="s">
        <v>469</v>
      </c>
    </row>
    <row r="269" spans="1:9">
      <c r="A269" s="45" t="s">
        <v>472</v>
      </c>
    </row>
    <row r="270" spans="1:9" ht="16.2">
      <c r="A270" s="45" t="s">
        <v>480</v>
      </c>
    </row>
    <row r="271" spans="1:9">
      <c r="A271" s="45" t="s">
        <v>481</v>
      </c>
    </row>
    <row r="272" spans="1:9">
      <c r="A272" s="45" t="s">
        <v>482</v>
      </c>
    </row>
    <row r="273" spans="1:1">
      <c r="A273" s="45" t="s">
        <v>551</v>
      </c>
    </row>
    <row r="275" spans="1:1">
      <c r="A275" s="45" t="s">
        <v>552</v>
      </c>
    </row>
    <row r="276" spans="1:1">
      <c r="A276" s="45" t="s">
        <v>553</v>
      </c>
    </row>
    <row r="277" spans="1:1">
      <c r="A277" s="45" t="s">
        <v>554</v>
      </c>
    </row>
    <row r="278" spans="1:1">
      <c r="A278" s="45"/>
    </row>
    <row r="279" spans="1:1">
      <c r="A279" s="46" t="s">
        <v>474</v>
      </c>
    </row>
    <row r="280" spans="1:1">
      <c r="A280" s="46" t="s">
        <v>555</v>
      </c>
    </row>
    <row r="281" spans="1:1">
      <c r="A281" s="46"/>
    </row>
    <row r="282" spans="1:1">
      <c r="A282" s="46"/>
    </row>
    <row r="283" spans="1:1">
      <c r="A283" s="44" t="s">
        <v>869</v>
      </c>
    </row>
    <row r="284" spans="1:1">
      <c r="A284" s="45"/>
    </row>
    <row r="285" spans="1:1">
      <c r="A285" s="45" t="s">
        <v>864</v>
      </c>
    </row>
    <row r="286" spans="1:1" ht="16.8">
      <c r="A286" s="45" t="s">
        <v>860</v>
      </c>
    </row>
    <row r="287" spans="1:1" ht="15.6">
      <c r="A287" s="45" t="s">
        <v>861</v>
      </c>
    </row>
    <row r="288" spans="1:1">
      <c r="A288" s="45" t="s">
        <v>859</v>
      </c>
    </row>
    <row r="289" spans="1:1">
      <c r="A289" s="45"/>
    </row>
    <row r="290" spans="1:1">
      <c r="A290" s="45" t="s">
        <v>879</v>
      </c>
    </row>
    <row r="291" spans="1:1">
      <c r="A291" s="45"/>
    </row>
    <row r="292" spans="1:1">
      <c r="A292" s="45" t="s">
        <v>875</v>
      </c>
    </row>
    <row r="293" spans="1:1">
      <c r="A293" s="45"/>
    </row>
    <row r="294" spans="1:1" ht="15.6">
      <c r="A294" s="45" t="s">
        <v>862</v>
      </c>
    </row>
    <row r="295" spans="1:1" ht="15.6">
      <c r="A295" s="45" t="s">
        <v>863</v>
      </c>
    </row>
    <row r="296" spans="1:1">
      <c r="A296" s="45"/>
    </row>
    <row r="297" spans="1:1">
      <c r="A297" s="45" t="s">
        <v>876</v>
      </c>
    </row>
    <row r="298" spans="1:1">
      <c r="A298" s="45"/>
    </row>
    <row r="299" spans="1:1" ht="16.8">
      <c r="A299" s="45" t="s">
        <v>877</v>
      </c>
    </row>
    <row r="300" spans="1:1" ht="15.6">
      <c r="A300" s="45" t="s">
        <v>865</v>
      </c>
    </row>
    <row r="301" spans="1:1">
      <c r="A301" s="45" t="s">
        <v>866</v>
      </c>
    </row>
    <row r="302" spans="1:1">
      <c r="A302" s="45"/>
    </row>
    <row r="303" spans="1:1" ht="16.8">
      <c r="A303" s="45" t="s">
        <v>878</v>
      </c>
    </row>
    <row r="304" spans="1:1" ht="15.6">
      <c r="A304" s="45" t="s">
        <v>868</v>
      </c>
    </row>
    <row r="305" spans="1:5">
      <c r="A305" s="45" t="s">
        <v>867</v>
      </c>
    </row>
    <row r="306" spans="1:5">
      <c r="A306" s="45"/>
    </row>
    <row r="307" spans="1:5">
      <c r="A307" s="45" t="s">
        <v>873</v>
      </c>
    </row>
    <row r="308" spans="1:5">
      <c r="A308" s="45"/>
    </row>
    <row r="309" spans="1:5">
      <c r="A309" s="45" t="s">
        <v>880</v>
      </c>
    </row>
    <row r="310" spans="1:5">
      <c r="A310" s="45" t="s">
        <v>870</v>
      </c>
    </row>
    <row r="311" spans="1:5">
      <c r="A311" s="45"/>
    </row>
    <row r="312" spans="1:5">
      <c r="A312" s="45" t="s">
        <v>871</v>
      </c>
    </row>
    <row r="313" spans="1:5">
      <c r="A313" s="45"/>
    </row>
    <row r="314" spans="1:5" ht="16.8">
      <c r="A314" s="45" t="s">
        <v>855</v>
      </c>
      <c r="E314" s="2" t="s">
        <v>858</v>
      </c>
    </row>
    <row r="315" spans="1:5">
      <c r="A315" s="45"/>
    </row>
    <row r="316" spans="1:5">
      <c r="A316" s="45" t="s">
        <v>872</v>
      </c>
    </row>
    <row r="317" spans="1:5">
      <c r="A317" s="45" t="s">
        <v>874</v>
      </c>
    </row>
    <row r="318" spans="1:5">
      <c r="A318" s="45"/>
    </row>
    <row r="319" spans="1:5">
      <c r="A319" s="45"/>
    </row>
    <row r="320" spans="1:5">
      <c r="A320" s="44" t="s">
        <v>881</v>
      </c>
      <c r="D320" s="2" t="s">
        <v>887</v>
      </c>
    </row>
    <row r="321" spans="1:5">
      <c r="A321" s="45"/>
    </row>
    <row r="322" spans="1:5">
      <c r="A322" s="45" t="s">
        <v>882</v>
      </c>
    </row>
    <row r="323" spans="1:5" ht="15.6">
      <c r="A323" s="2" t="s">
        <v>888</v>
      </c>
    </row>
    <row r="324" spans="1:5">
      <c r="A324" s="45" t="s">
        <v>883</v>
      </c>
    </row>
    <row r="325" spans="1:5">
      <c r="A325" s="45"/>
    </row>
    <row r="326" spans="1:5">
      <c r="A326" s="45" t="s">
        <v>884</v>
      </c>
    </row>
    <row r="327" spans="1:5">
      <c r="A327" s="45" t="s">
        <v>885</v>
      </c>
    </row>
    <row r="328" spans="1:5">
      <c r="A328" s="45"/>
    </row>
    <row r="329" spans="1:5" ht="16.2">
      <c r="A329" s="45" t="s">
        <v>886</v>
      </c>
    </row>
    <row r="330" spans="1:5">
      <c r="A330" s="45"/>
    </row>
    <row r="331" spans="1:5">
      <c r="A331" s="45"/>
    </row>
    <row r="332" spans="1:5">
      <c r="A332" s="44" t="s">
        <v>889</v>
      </c>
      <c r="E332" s="2" t="s">
        <v>920</v>
      </c>
    </row>
    <row r="333" spans="1:5">
      <c r="A333" s="45"/>
    </row>
    <row r="334" spans="1:5" ht="16.2">
      <c r="A334" s="45" t="s">
        <v>933</v>
      </c>
    </row>
    <row r="335" spans="1:5">
      <c r="A335" s="45" t="s">
        <v>890</v>
      </c>
    </row>
    <row r="336" spans="1:5">
      <c r="A336" s="45"/>
    </row>
    <row r="337" spans="1:10">
      <c r="A337" s="45" t="s">
        <v>891</v>
      </c>
    </row>
    <row r="338" spans="1:10">
      <c r="A338" s="45" t="s">
        <v>892</v>
      </c>
    </row>
    <row r="339" spans="1:10">
      <c r="A339" s="45" t="s">
        <v>911</v>
      </c>
    </row>
    <row r="340" spans="1:10">
      <c r="A340" s="45"/>
    </row>
    <row r="341" spans="1:10">
      <c r="A341" s="45" t="s">
        <v>893</v>
      </c>
    </row>
    <row r="342" spans="1:10">
      <c r="A342" s="45"/>
      <c r="E342" s="2" t="s">
        <v>915</v>
      </c>
      <c r="F342" s="2"/>
      <c r="G342" s="2"/>
      <c r="H342" s="2"/>
      <c r="I342" s="2"/>
      <c r="J342" s="2" t="s">
        <v>916</v>
      </c>
    </row>
    <row r="343" spans="1:10">
      <c r="A343" s="45" t="s">
        <v>900</v>
      </c>
      <c r="E343" s="6" t="s">
        <v>899</v>
      </c>
      <c r="F343" s="6" t="s">
        <v>903</v>
      </c>
      <c r="G343" s="25" t="s">
        <v>904</v>
      </c>
      <c r="H343" s="2"/>
      <c r="J343" s="6" t="s">
        <v>912</v>
      </c>
    </row>
    <row r="344" spans="1:10">
      <c r="A344" s="45" t="s">
        <v>894</v>
      </c>
      <c r="E344" s="6">
        <v>25</v>
      </c>
      <c r="F344" s="6">
        <v>36</v>
      </c>
      <c r="G344" s="50">
        <v>25</v>
      </c>
      <c r="H344" s="2"/>
      <c r="J344" s="6" t="s">
        <v>913</v>
      </c>
    </row>
    <row r="345" spans="1:10">
      <c r="A345" s="45" t="s">
        <v>895</v>
      </c>
      <c r="E345" s="6">
        <v>5</v>
      </c>
      <c r="F345" s="6">
        <v>6</v>
      </c>
      <c r="G345" s="50">
        <v>5</v>
      </c>
      <c r="H345" s="2"/>
      <c r="J345" s="6">
        <v>8</v>
      </c>
    </row>
    <row r="346" spans="1:10">
      <c r="A346" s="45" t="s">
        <v>896</v>
      </c>
      <c r="E346" s="6">
        <v>20</v>
      </c>
      <c r="F346" s="6">
        <v>30</v>
      </c>
      <c r="G346" s="50">
        <v>20</v>
      </c>
      <c r="H346" s="2"/>
      <c r="J346" s="6" t="s">
        <v>914</v>
      </c>
    </row>
    <row r="347" spans="1:10" ht="16.2">
      <c r="A347" s="45" t="s">
        <v>897</v>
      </c>
      <c r="E347" s="56" t="s">
        <v>905</v>
      </c>
      <c r="F347" s="56" t="s">
        <v>906</v>
      </c>
      <c r="G347" s="56" t="s">
        <v>907</v>
      </c>
      <c r="H347" s="56" t="s">
        <v>907</v>
      </c>
      <c r="J347" s="56" t="s">
        <v>907</v>
      </c>
    </row>
    <row r="348" spans="1:10" ht="16.2">
      <c r="A348" s="45" t="s">
        <v>898</v>
      </c>
      <c r="E348" s="56" t="s">
        <v>908</v>
      </c>
      <c r="F348" s="56" t="s">
        <v>908</v>
      </c>
      <c r="G348" s="56" t="s">
        <v>908</v>
      </c>
      <c r="H348" s="56" t="s">
        <v>909</v>
      </c>
      <c r="J348" s="56" t="s">
        <v>909</v>
      </c>
    </row>
    <row r="349" spans="1:10" ht="16.2">
      <c r="E349" s="2"/>
      <c r="F349" s="56" t="s">
        <v>910</v>
      </c>
      <c r="G349" s="56" t="s">
        <v>910</v>
      </c>
      <c r="H349" s="2"/>
      <c r="J349" s="56" t="s">
        <v>910</v>
      </c>
    </row>
    <row r="350" spans="1:10">
      <c r="A350" s="45" t="s">
        <v>901</v>
      </c>
      <c r="E350" s="6">
        <v>20</v>
      </c>
      <c r="F350" s="6">
        <v>30</v>
      </c>
      <c r="G350" s="6">
        <v>41</v>
      </c>
      <c r="H350" s="6">
        <v>45</v>
      </c>
      <c r="J350" s="6">
        <v>45</v>
      </c>
    </row>
    <row r="351" spans="1:10">
      <c r="A351" s="45" t="s">
        <v>902</v>
      </c>
      <c r="E351" s="6">
        <v>0</v>
      </c>
      <c r="F351" s="6">
        <v>0</v>
      </c>
      <c r="G351" s="6">
        <v>1</v>
      </c>
      <c r="H351" s="6">
        <v>-3</v>
      </c>
      <c r="J351" s="6">
        <v>0</v>
      </c>
    </row>
    <row r="352" spans="1:10">
      <c r="A352" s="45"/>
    </row>
    <row r="353" spans="1:1">
      <c r="A353" s="45" t="s">
        <v>936</v>
      </c>
    </row>
    <row r="354" spans="1:1">
      <c r="A354" s="45"/>
    </row>
    <row r="355" spans="1:1">
      <c r="A355" s="45" t="s">
        <v>917</v>
      </c>
    </row>
    <row r="356" spans="1:1">
      <c r="A356" s="45" t="s">
        <v>935</v>
      </c>
    </row>
    <row r="357" spans="1:1">
      <c r="A357" s="45" t="s">
        <v>918</v>
      </c>
    </row>
    <row r="359" spans="1:1">
      <c r="A359" s="45" t="s">
        <v>937</v>
      </c>
    </row>
    <row r="360" spans="1:1">
      <c r="A360" s="45"/>
    </row>
    <row r="361" spans="1:1">
      <c r="A361" s="46" t="s">
        <v>919</v>
      </c>
    </row>
    <row r="362" spans="1:1">
      <c r="A362" s="27" t="s">
        <v>929</v>
      </c>
    </row>
    <row r="363" spans="1:1">
      <c r="A363" s="46" t="s">
        <v>921</v>
      </c>
    </row>
    <row r="364" spans="1:1">
      <c r="A364" s="46" t="s">
        <v>938</v>
      </c>
    </row>
    <row r="365" spans="1:1">
      <c r="A365" s="46" t="s">
        <v>939</v>
      </c>
    </row>
    <row r="366" spans="1:1">
      <c r="A366" s="46" t="s">
        <v>940</v>
      </c>
    </row>
    <row r="367" spans="1:1">
      <c r="A367" s="45"/>
    </row>
    <row r="368" spans="1:1">
      <c r="A368" s="45"/>
    </row>
    <row r="369" spans="1:8">
      <c r="A369" s="4" t="s">
        <v>854</v>
      </c>
    </row>
    <row r="371" spans="1:8">
      <c r="A371" s="2" t="s">
        <v>838</v>
      </c>
    </row>
    <row r="372" spans="1:8">
      <c r="A372" s="45" t="s">
        <v>827</v>
      </c>
    </row>
    <row r="373" spans="1:8">
      <c r="A373" s="45" t="s">
        <v>826</v>
      </c>
    </row>
    <row r="374" spans="1:8">
      <c r="A374" s="45"/>
    </row>
    <row r="375" spans="1:8">
      <c r="A375" s="45"/>
    </row>
    <row r="376" spans="1:8">
      <c r="A376" s="4" t="s">
        <v>740</v>
      </c>
    </row>
    <row r="378" spans="1:8">
      <c r="A378" s="2" t="s">
        <v>741</v>
      </c>
    </row>
    <row r="379" spans="1:8">
      <c r="A379" s="2" t="s">
        <v>814</v>
      </c>
    </row>
    <row r="382" spans="1:8">
      <c r="A382" s="4" t="s">
        <v>742</v>
      </c>
      <c r="H382" s="27" t="s">
        <v>698</v>
      </c>
    </row>
    <row r="384" spans="1:8">
      <c r="A384" s="2" t="s">
        <v>699</v>
      </c>
    </row>
    <row r="385" spans="1:12">
      <c r="A385" s="2" t="s">
        <v>635</v>
      </c>
    </row>
    <row r="386" spans="1:12">
      <c r="A386" s="2" t="s">
        <v>636</v>
      </c>
    </row>
    <row r="387" spans="1:12">
      <c r="A387" s="2" t="s">
        <v>727</v>
      </c>
    </row>
    <row r="390" spans="1:12">
      <c r="K390" s="2" t="s">
        <v>642</v>
      </c>
    </row>
    <row r="393" spans="1:12">
      <c r="A393" s="2" t="s">
        <v>637</v>
      </c>
    </row>
    <row r="394" spans="1:12">
      <c r="A394" s="2"/>
      <c r="L394" s="2" t="s">
        <v>659</v>
      </c>
    </row>
    <row r="395" spans="1:12">
      <c r="A395" s="2" t="s">
        <v>638</v>
      </c>
      <c r="L395" s="2"/>
    </row>
    <row r="396" spans="1:12">
      <c r="A396" s="2"/>
      <c r="L396" s="2" t="s">
        <v>660</v>
      </c>
    </row>
    <row r="397" spans="1:12" ht="15.6">
      <c r="A397" s="2" t="s">
        <v>643</v>
      </c>
      <c r="L397" s="2" t="s">
        <v>661</v>
      </c>
    </row>
    <row r="399" spans="1:12" ht="15.6">
      <c r="A399" s="2" t="s">
        <v>669</v>
      </c>
    </row>
    <row r="400" spans="1:12">
      <c r="A400" s="2" t="s">
        <v>644</v>
      </c>
    </row>
    <row r="401" spans="1:12">
      <c r="A401" s="2" t="s">
        <v>662</v>
      </c>
    </row>
    <row r="402" spans="1:12">
      <c r="A402" s="2" t="s">
        <v>663</v>
      </c>
    </row>
    <row r="404" spans="1:12">
      <c r="A404" s="2" t="s">
        <v>639</v>
      </c>
      <c r="E404" s="2" t="s">
        <v>640</v>
      </c>
      <c r="I404" s="2" t="s">
        <v>641</v>
      </c>
    </row>
    <row r="407" spans="1:12">
      <c r="A407" s="2" t="s">
        <v>726</v>
      </c>
    </row>
    <row r="408" spans="1:12">
      <c r="A408" s="2" t="s">
        <v>687</v>
      </c>
    </row>
    <row r="409" spans="1:12">
      <c r="A409" s="2" t="s">
        <v>688</v>
      </c>
    </row>
    <row r="411" spans="1:12">
      <c r="A411" s="2" t="s">
        <v>646</v>
      </c>
    </row>
    <row r="412" spans="1:12">
      <c r="A412" s="2"/>
    </row>
    <row r="413" spans="1:12" ht="15.6">
      <c r="H413" s="2"/>
      <c r="I413" s="23" t="s">
        <v>670</v>
      </c>
      <c r="J413" s="2"/>
      <c r="K413" s="2">
        <v>0</v>
      </c>
      <c r="L413" s="2"/>
    </row>
    <row r="414" spans="1:12" ht="15.6">
      <c r="A414" s="2" t="s">
        <v>647</v>
      </c>
      <c r="H414" s="6" t="s">
        <v>645</v>
      </c>
      <c r="I414" s="2" t="s">
        <v>671</v>
      </c>
      <c r="J414" s="2"/>
      <c r="K414" s="2"/>
      <c r="L414" s="2"/>
    </row>
    <row r="415" spans="1:12" ht="15.6">
      <c r="A415" s="2"/>
      <c r="H415" s="2"/>
      <c r="I415" s="34" t="s">
        <v>648</v>
      </c>
      <c r="J415" s="2"/>
      <c r="K415" s="2"/>
      <c r="L415" s="2"/>
    </row>
    <row r="416" spans="1:12">
      <c r="A416" s="2"/>
      <c r="H416" s="2"/>
      <c r="I416" s="2"/>
      <c r="J416" s="2"/>
      <c r="K416" s="2"/>
      <c r="L416" s="2"/>
    </row>
    <row r="417" spans="1:13">
      <c r="A417" s="2" t="s">
        <v>664</v>
      </c>
    </row>
    <row r="418" spans="1:13" ht="15.6">
      <c r="A418" s="2" t="s">
        <v>665</v>
      </c>
      <c r="H418" s="2"/>
      <c r="I418" s="23" t="s">
        <v>670</v>
      </c>
      <c r="J418" s="2"/>
      <c r="K418" s="53" t="s">
        <v>649</v>
      </c>
      <c r="L418" s="2"/>
    </row>
    <row r="419" spans="1:13" s="2" customFormat="1" ht="16.8">
      <c r="A419" s="2" t="s">
        <v>666</v>
      </c>
      <c r="H419" s="50" t="s">
        <v>673</v>
      </c>
      <c r="I419" s="2" t="s">
        <v>671</v>
      </c>
    </row>
    <row r="420" spans="1:13" s="2" customFormat="1" ht="15.6">
      <c r="A420" s="2" t="s">
        <v>667</v>
      </c>
      <c r="I420" s="53" t="s">
        <v>649</v>
      </c>
      <c r="J420" s="2" t="s">
        <v>672</v>
      </c>
      <c r="M420" s="23"/>
    </row>
    <row r="421" spans="1:13" s="2" customFormat="1"/>
    <row r="422" spans="1:13" s="2" customFormat="1">
      <c r="A422" s="2" t="s">
        <v>668</v>
      </c>
    </row>
    <row r="423" spans="1:13" s="2" customFormat="1"/>
    <row r="424" spans="1:13" s="2" customFormat="1" ht="15.6">
      <c r="A424" s="2" t="s">
        <v>728</v>
      </c>
    </row>
    <row r="425" spans="1:13" s="2" customFormat="1">
      <c r="A425" s="2" t="s">
        <v>729</v>
      </c>
    </row>
    <row r="426" spans="1:13" s="2" customFormat="1" ht="16.8">
      <c r="A426" s="2" t="s">
        <v>730</v>
      </c>
    </row>
    <row r="427" spans="1:13" s="2" customFormat="1">
      <c r="A427" s="2" t="s">
        <v>731</v>
      </c>
    </row>
    <row r="428" spans="1:13" s="2" customFormat="1"/>
    <row r="429" spans="1:13" s="2" customFormat="1">
      <c r="A429" s="2" t="s">
        <v>732</v>
      </c>
    </row>
    <row r="430" spans="1:13" s="2" customFormat="1"/>
    <row r="431" spans="1:13" s="2" customFormat="1">
      <c r="A431" s="2" t="s">
        <v>766</v>
      </c>
    </row>
    <row r="432" spans="1:13" s="2" customFormat="1">
      <c r="A432" s="2" t="s">
        <v>815</v>
      </c>
    </row>
    <row r="433" spans="1:3" s="2" customFormat="1"/>
    <row r="434" spans="1:3" s="2" customFormat="1">
      <c r="A434" s="2" t="s">
        <v>733</v>
      </c>
    </row>
    <row r="435" spans="1:3" s="2" customFormat="1">
      <c r="A435" s="27" t="s">
        <v>734</v>
      </c>
    </row>
    <row r="437" spans="1:3">
      <c r="A437" s="2" t="s">
        <v>650</v>
      </c>
    </row>
    <row r="438" spans="1:3">
      <c r="A438" s="2" t="s">
        <v>651</v>
      </c>
    </row>
    <row r="441" spans="1:3">
      <c r="A441" s="44" t="s">
        <v>626</v>
      </c>
      <c r="C441" s="2" t="s">
        <v>629</v>
      </c>
    </row>
    <row r="442" spans="1:3">
      <c r="A442" s="45"/>
    </row>
    <row r="443" spans="1:3">
      <c r="A443" s="45" t="s">
        <v>627</v>
      </c>
    </row>
    <row r="444" spans="1:3">
      <c r="A444" s="45" t="s">
        <v>628</v>
      </c>
    </row>
    <row r="445" spans="1:3">
      <c r="A445" s="45" t="s">
        <v>743</v>
      </c>
    </row>
    <row r="446" spans="1:3">
      <c r="A446" s="45" t="s">
        <v>744</v>
      </c>
    </row>
    <row r="447" spans="1:3">
      <c r="A447" s="45" t="s">
        <v>745</v>
      </c>
    </row>
    <row r="448" spans="1:3">
      <c r="A448" s="45" t="s">
        <v>853</v>
      </c>
    </row>
    <row r="449" spans="1:5">
      <c r="A449" s="45" t="s">
        <v>630</v>
      </c>
    </row>
    <row r="450" spans="1:5">
      <c r="A450" s="45"/>
    </row>
    <row r="451" spans="1:5">
      <c r="A451" s="45"/>
    </row>
    <row r="452" spans="1:5">
      <c r="A452" s="44" t="s">
        <v>790</v>
      </c>
      <c r="E452" s="2" t="s">
        <v>803</v>
      </c>
    </row>
    <row r="453" spans="1:5">
      <c r="A453" s="45"/>
    </row>
    <row r="454" spans="1:5">
      <c r="A454" s="2" t="s">
        <v>793</v>
      </c>
    </row>
    <row r="455" spans="1:5">
      <c r="A455" s="45" t="s">
        <v>791</v>
      </c>
    </row>
    <row r="456" spans="1:5">
      <c r="A456" s="45"/>
    </row>
    <row r="457" spans="1:5">
      <c r="A457" s="45" t="s">
        <v>794</v>
      </c>
    </row>
    <row r="458" spans="1:5">
      <c r="A458" s="45" t="s">
        <v>792</v>
      </c>
    </row>
    <row r="459" spans="1:5">
      <c r="A459" s="45" t="s">
        <v>797</v>
      </c>
    </row>
    <row r="460" spans="1:5">
      <c r="A460" s="45" t="s">
        <v>798</v>
      </c>
    </row>
    <row r="461" spans="1:5">
      <c r="A461" s="45" t="s">
        <v>795</v>
      </c>
    </row>
    <row r="462" spans="1:5">
      <c r="A462" s="45"/>
    </row>
    <row r="463" spans="1:5">
      <c r="A463" s="45" t="s">
        <v>796</v>
      </c>
    </row>
    <row r="464" spans="1:5">
      <c r="A464" s="45" t="s">
        <v>799</v>
      </c>
    </row>
    <row r="465" spans="1:1">
      <c r="A465" s="45"/>
    </row>
    <row r="466" spans="1:1">
      <c r="A466" s="45" t="s">
        <v>801</v>
      </c>
    </row>
    <row r="467" spans="1:1">
      <c r="A467" s="45" t="s">
        <v>802</v>
      </c>
    </row>
    <row r="468" spans="1:1">
      <c r="A468" s="45" t="s">
        <v>806</v>
      </c>
    </row>
    <row r="469" spans="1:1">
      <c r="A469" s="45" t="s">
        <v>807</v>
      </c>
    </row>
    <row r="470" spans="1:1">
      <c r="A470" s="45"/>
    </row>
    <row r="471" spans="1:1" ht="18">
      <c r="A471" s="54" t="s">
        <v>818</v>
      </c>
    </row>
    <row r="472" spans="1:1" ht="18">
      <c r="A472" s="54" t="s">
        <v>828</v>
      </c>
    </row>
    <row r="473" spans="1:1">
      <c r="A473" s="45"/>
    </row>
    <row r="474" spans="1:1">
      <c r="A474" s="45" t="s">
        <v>800</v>
      </c>
    </row>
    <row r="475" spans="1:1">
      <c r="A475" s="45" t="s">
        <v>816</v>
      </c>
    </row>
    <row r="476" spans="1:1">
      <c r="A476" s="2" t="s">
        <v>808</v>
      </c>
    </row>
    <row r="477" spans="1:1">
      <c r="A477" s="2" t="s">
        <v>809</v>
      </c>
    </row>
    <row r="478" spans="1:1">
      <c r="A478" s="2"/>
    </row>
    <row r="480" spans="1:1">
      <c r="A480" s="4" t="s">
        <v>563</v>
      </c>
    </row>
    <row r="482" spans="1:1">
      <c r="A482" s="2" t="s">
        <v>564</v>
      </c>
    </row>
    <row r="483" spans="1:1">
      <c r="A483" s="2" t="s">
        <v>565</v>
      </c>
    </row>
    <row r="484" spans="1:1">
      <c r="A484" s="2" t="s">
        <v>810</v>
      </c>
    </row>
    <row r="485" spans="1:1">
      <c r="A485" s="2"/>
    </row>
    <row r="486" spans="1:1">
      <c r="A486" s="2" t="s">
        <v>747</v>
      </c>
    </row>
    <row r="487" spans="1:1">
      <c r="A487" s="2" t="s">
        <v>748</v>
      </c>
    </row>
    <row r="488" spans="1:1">
      <c r="A488" s="2" t="s">
        <v>749</v>
      </c>
    </row>
    <row r="489" spans="1:1">
      <c r="A489" s="2"/>
    </row>
    <row r="490" spans="1:1">
      <c r="A490" s="2" t="s">
        <v>746</v>
      </c>
    </row>
    <row r="491" spans="1:1">
      <c r="A491" s="2" t="s">
        <v>750</v>
      </c>
    </row>
    <row r="492" spans="1:1">
      <c r="A492" s="2" t="s">
        <v>751</v>
      </c>
    </row>
    <row r="493" spans="1:1">
      <c r="A493" s="2" t="s">
        <v>689</v>
      </c>
    </row>
    <row r="494" spans="1:1">
      <c r="A494" s="2" t="s">
        <v>690</v>
      </c>
    </row>
    <row r="495" spans="1:1">
      <c r="A495" s="2"/>
    </row>
    <row r="496" spans="1:1">
      <c r="A496" s="2" t="s">
        <v>674</v>
      </c>
    </row>
    <row r="497" spans="1:1">
      <c r="A497" s="2" t="s">
        <v>691</v>
      </c>
    </row>
    <row r="498" spans="1:1">
      <c r="A498" s="2" t="s">
        <v>692</v>
      </c>
    </row>
    <row r="499" spans="1:1">
      <c r="A499" s="2" t="s">
        <v>675</v>
      </c>
    </row>
    <row r="500" spans="1:1">
      <c r="A500" s="2" t="s">
        <v>693</v>
      </c>
    </row>
    <row r="501" spans="1:1">
      <c r="A501" s="2" t="s">
        <v>694</v>
      </c>
    </row>
    <row r="503" spans="1:1">
      <c r="A503" s="2" t="s">
        <v>566</v>
      </c>
    </row>
    <row r="504" spans="1:1">
      <c r="A504" s="2" t="s">
        <v>567</v>
      </c>
    </row>
    <row r="505" spans="1:1">
      <c r="A505" s="2" t="s">
        <v>568</v>
      </c>
    </row>
    <row r="506" spans="1:1">
      <c r="A506" s="2" t="s">
        <v>676</v>
      </c>
    </row>
    <row r="507" spans="1:1">
      <c r="A507" s="2"/>
    </row>
    <row r="508" spans="1:1">
      <c r="A508" s="2" t="s">
        <v>677</v>
      </c>
    </row>
    <row r="509" spans="1:1">
      <c r="A509" s="2"/>
    </row>
    <row r="510" spans="1:1">
      <c r="A510" s="2" t="s">
        <v>683</v>
      </c>
    </row>
    <row r="511" spans="1:1">
      <c r="A511" s="2" t="s">
        <v>684</v>
      </c>
    </row>
    <row r="512" spans="1:1">
      <c r="A512" s="2"/>
    </row>
    <row r="513" spans="1:1">
      <c r="A513" s="2" t="s">
        <v>569</v>
      </c>
    </row>
    <row r="514" spans="1:1">
      <c r="A514" s="2" t="s">
        <v>570</v>
      </c>
    </row>
    <row r="515" spans="1:1">
      <c r="A515" s="2" t="s">
        <v>571</v>
      </c>
    </row>
    <row r="516" spans="1:1">
      <c r="A516" s="2" t="s">
        <v>678</v>
      </c>
    </row>
    <row r="518" spans="1:1">
      <c r="A518" s="2" t="s">
        <v>652</v>
      </c>
    </row>
    <row r="519" spans="1:1">
      <c r="A519" s="2" t="s">
        <v>679</v>
      </c>
    </row>
    <row r="520" spans="1:1">
      <c r="A520" s="2" t="s">
        <v>695</v>
      </c>
    </row>
    <row r="521" spans="1:1">
      <c r="A521" s="2" t="s">
        <v>696</v>
      </c>
    </row>
    <row r="523" spans="1:1">
      <c r="A523" s="2" t="s">
        <v>680</v>
      </c>
    </row>
    <row r="524" spans="1:1">
      <c r="A524" s="2" t="s">
        <v>654</v>
      </c>
    </row>
    <row r="525" spans="1:1">
      <c r="A525" s="2" t="s">
        <v>685</v>
      </c>
    </row>
    <row r="527" spans="1:1">
      <c r="A527" s="2" t="s">
        <v>681</v>
      </c>
    </row>
    <row r="528" spans="1:1">
      <c r="A528" s="2" t="s">
        <v>653</v>
      </c>
    </row>
    <row r="529" spans="1:3">
      <c r="A529" s="2" t="s">
        <v>930</v>
      </c>
    </row>
    <row r="532" spans="1:3">
      <c r="A532" s="44" t="s">
        <v>773</v>
      </c>
      <c r="C532" s="2" t="s">
        <v>548</v>
      </c>
    </row>
    <row r="533" spans="1:3">
      <c r="A533" s="45"/>
    </row>
    <row r="534" spans="1:3">
      <c r="A534" s="45" t="s">
        <v>812</v>
      </c>
    </row>
    <row r="535" spans="1:3">
      <c r="A535" s="45" t="s">
        <v>813</v>
      </c>
    </row>
    <row r="536" spans="1:3">
      <c r="A536" s="45" t="s">
        <v>839</v>
      </c>
    </row>
    <row r="537" spans="1:3">
      <c r="A537" s="45"/>
    </row>
    <row r="538" spans="1:3">
      <c r="A538" s="45"/>
    </row>
    <row r="539" spans="1:3">
      <c r="A539" s="44" t="s">
        <v>735</v>
      </c>
    </row>
    <row r="540" spans="1:3">
      <c r="A540" s="45"/>
    </row>
    <row r="541" spans="1:3">
      <c r="A541" s="45" t="s">
        <v>736</v>
      </c>
    </row>
    <row r="542" spans="1:3">
      <c r="A542" s="45" t="s">
        <v>631</v>
      </c>
    </row>
    <row r="545" spans="1:1">
      <c r="A545" s="44" t="s">
        <v>485</v>
      </c>
    </row>
    <row r="546" spans="1:1">
      <c r="A546" s="43"/>
    </row>
    <row r="547" spans="1:1">
      <c r="A547" s="45" t="s">
        <v>486</v>
      </c>
    </row>
    <row r="548" spans="1:1">
      <c r="A548" s="2" t="s">
        <v>487</v>
      </c>
    </row>
    <row r="549" spans="1:1">
      <c r="A549" s="45" t="s">
        <v>572</v>
      </c>
    </row>
    <row r="550" spans="1:1">
      <c r="A550" s="45" t="s">
        <v>488</v>
      </c>
    </row>
    <row r="551" spans="1:1">
      <c r="A551" s="45" t="s">
        <v>737</v>
      </c>
    </row>
    <row r="552" spans="1:1">
      <c r="A552" s="45" t="s">
        <v>922</v>
      </c>
    </row>
    <row r="553" spans="1:1">
      <c r="A553" s="45"/>
    </row>
    <row r="554" spans="1:1">
      <c r="A554" s="45" t="s">
        <v>682</v>
      </c>
    </row>
    <row r="555" spans="1:1">
      <c r="A555" s="2" t="s">
        <v>923</v>
      </c>
    </row>
    <row r="556" spans="1:1">
      <c r="A556" s="2" t="s">
        <v>752</v>
      </c>
    </row>
    <row r="557" spans="1:1">
      <c r="A557" s="45" t="s">
        <v>924</v>
      </c>
    </row>
    <row r="558" spans="1:1">
      <c r="A558" s="2" t="s">
        <v>925</v>
      </c>
    </row>
    <row r="559" spans="1:1">
      <c r="A559" s="2" t="s">
        <v>926</v>
      </c>
    </row>
    <row r="560" spans="1:1">
      <c r="A560" s="2" t="s">
        <v>927</v>
      </c>
    </row>
    <row r="561" spans="1:6">
      <c r="A561" s="2" t="s">
        <v>928</v>
      </c>
    </row>
    <row r="562" spans="1:6">
      <c r="A562" s="2"/>
    </row>
    <row r="563" spans="1:6">
      <c r="A563" s="43"/>
    </row>
    <row r="564" spans="1:6">
      <c r="A564" s="44" t="s">
        <v>478</v>
      </c>
    </row>
    <row r="565" spans="1:6">
      <c r="A565" s="43"/>
    </row>
    <row r="566" spans="1:6">
      <c r="A566" s="1" t="s">
        <v>373</v>
      </c>
      <c r="B566" s="2" t="s">
        <v>412</v>
      </c>
      <c r="F566" s="2" t="s">
        <v>413</v>
      </c>
    </row>
    <row r="567" spans="1:6">
      <c r="A567" s="4"/>
    </row>
    <row r="568" spans="1:6">
      <c r="A568" s="4"/>
    </row>
    <row r="569" spans="1:6">
      <c r="A569" s="4"/>
    </row>
    <row r="570" spans="1:6">
      <c r="A570" s="4"/>
    </row>
    <row r="571" spans="1:6">
      <c r="A571" s="4"/>
    </row>
    <row r="572" spans="1:6">
      <c r="A572" s="4"/>
    </row>
    <row r="573" spans="1:6">
      <c r="A573" s="4"/>
    </row>
    <row r="574" spans="1:6">
      <c r="A574" s="4"/>
    </row>
    <row r="575" spans="1:6">
      <c r="A575" s="4"/>
    </row>
    <row r="576" spans="1:6">
      <c r="A576" s="4"/>
    </row>
    <row r="577" spans="1:2">
      <c r="A577" s="4"/>
    </row>
    <row r="578" spans="1:2">
      <c r="A578" s="4"/>
    </row>
    <row r="579" spans="1:2">
      <c r="A579" s="4"/>
    </row>
    <row r="580" spans="1:2">
      <c r="A580" s="4"/>
    </row>
    <row r="581" spans="1:2">
      <c r="A581" s="37" t="s">
        <v>483</v>
      </c>
      <c r="B581" s="2" t="s">
        <v>484</v>
      </c>
    </row>
    <row r="582" spans="1:2">
      <c r="A582" s="1" t="s">
        <v>367</v>
      </c>
    </row>
    <row r="583" spans="1:2">
      <c r="A583" s="4"/>
    </row>
    <row r="584" spans="1:2">
      <c r="A584" s="4"/>
    </row>
    <row r="585" spans="1:2">
      <c r="A585" s="4"/>
    </row>
    <row r="586" spans="1:2">
      <c r="A586" s="4"/>
    </row>
    <row r="591" spans="1:2">
      <c r="A591" s="2"/>
    </row>
    <row r="594" spans="1:6">
      <c r="A594" s="2"/>
    </row>
    <row r="596" spans="1:6">
      <c r="A596" s="27" t="s">
        <v>756</v>
      </c>
    </row>
    <row r="597" spans="1:6">
      <c r="A597" s="1" t="s">
        <v>366</v>
      </c>
      <c r="B597" s="2" t="s">
        <v>410</v>
      </c>
    </row>
    <row r="598" spans="1:6">
      <c r="A598" s="37" t="s">
        <v>399</v>
      </c>
      <c r="B598" s="2" t="s">
        <v>560</v>
      </c>
    </row>
    <row r="599" spans="1:6">
      <c r="A599" s="1" t="s">
        <v>363</v>
      </c>
      <c r="B599" s="2" t="s">
        <v>561</v>
      </c>
    </row>
    <row r="600" spans="1:6">
      <c r="A600" s="37" t="s">
        <v>364</v>
      </c>
      <c r="B600" s="2" t="s">
        <v>408</v>
      </c>
      <c r="F600" s="2" t="s">
        <v>573</v>
      </c>
    </row>
    <row r="601" spans="1:6">
      <c r="B601" s="2"/>
    </row>
    <row r="602" spans="1:6">
      <c r="A602" s="1" t="s">
        <v>368</v>
      </c>
      <c r="B602" s="2" t="s">
        <v>411</v>
      </c>
    </row>
    <row r="603" spans="1:6">
      <c r="A603" s="37" t="s">
        <v>365</v>
      </c>
      <c r="B603" s="2" t="s">
        <v>409</v>
      </c>
    </row>
    <row r="604" spans="1:6">
      <c r="A604" s="1" t="s">
        <v>370</v>
      </c>
      <c r="B604" s="2" t="s">
        <v>418</v>
      </c>
    </row>
    <row r="605" spans="1:6">
      <c r="A605" s="37" t="s">
        <v>372</v>
      </c>
      <c r="B605" s="2" t="s">
        <v>417</v>
      </c>
    </row>
    <row r="606" spans="1:6">
      <c r="A606" s="1" t="s">
        <v>369</v>
      </c>
      <c r="B606" s="2" t="s">
        <v>562</v>
      </c>
    </row>
    <row r="607" spans="1:6">
      <c r="A607" s="37" t="s">
        <v>362</v>
      </c>
      <c r="B607" s="2" t="s">
        <v>562</v>
      </c>
    </row>
  </sheetData>
  <hyperlinks>
    <hyperlink ref="A150" r:id="rId1" display="http://www.hef.ru.nl/~kleiss/QMnotes.pdf"/>
    <hyperlink ref="A149" r:id="rId2"/>
    <hyperlink ref="A148" r:id="rId3"/>
    <hyperlink ref="A582" r:id="rId4"/>
    <hyperlink ref="A607" r:id="rId5"/>
    <hyperlink ref="A599" r:id="rId6"/>
    <hyperlink ref="A600" r:id="rId7"/>
    <hyperlink ref="A603" r:id="rId8"/>
    <hyperlink ref="A597" r:id="rId9"/>
    <hyperlink ref="A602" r:id="rId10"/>
    <hyperlink ref="A606" r:id="rId11"/>
    <hyperlink ref="A145" r:id="rId12"/>
    <hyperlink ref="A146" r:id="rId13"/>
    <hyperlink ref="A605" r:id="rId14"/>
    <hyperlink ref="A604" r:id="rId15"/>
    <hyperlink ref="A154" r:id="rId16"/>
    <hyperlink ref="A147" r:id="rId17"/>
    <hyperlink ref="A566" r:id="rId18"/>
    <hyperlink ref="A581" r:id="rId19"/>
    <hyperlink ref="A598" r:id="rId20"/>
  </hyperlinks>
  <pageMargins left="0.7" right="0.7" top="0.75" bottom="0.75" header="0.3" footer="0.3"/>
  <pageSetup paperSize="9" orientation="portrait" r:id="rId21"/>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VOORKENNIS</vt:lpstr>
      <vt:lpstr>KANSBEREKENING</vt:lpstr>
      <vt:lpstr>QUANTUM PUT</vt:lpstr>
      <vt:lpstr>SUPERPOSITIE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2013-02-03T14:31:17Z</dcterms:created>
  <dcterms:modified xsi:type="dcterms:W3CDTF">2013-03-21T19:42:29Z</dcterms:modified>
</cp:coreProperties>
</file>